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10" windowHeight="8655" activeTab="0"/>
  </bookViews>
  <sheets>
    <sheet name="Academic" sheetId="1" r:id="rId1"/>
    <sheet name="Certification" sheetId="2" r:id="rId2"/>
  </sheets>
  <definedNames/>
  <calcPr fullCalcOnLoad="1"/>
</workbook>
</file>

<file path=xl/sharedStrings.xml><?xml version="1.0" encoding="utf-8"?>
<sst xmlns="http://schemas.openxmlformats.org/spreadsheetml/2006/main" count="230" uniqueCount="194">
  <si>
    <t>Event</t>
  </si>
  <si>
    <t>Start</t>
  </si>
  <si>
    <t>Finish</t>
  </si>
  <si>
    <t>Schedule (Dates)</t>
  </si>
  <si>
    <t>Conduct Design Conference</t>
  </si>
  <si>
    <t>Develop Specifications</t>
  </si>
  <si>
    <t>Develop PLLs and PLDs (Draft)</t>
  </si>
  <si>
    <t>Review PLLs and PLDs</t>
  </si>
  <si>
    <t>Prepare for Field Testing</t>
  </si>
  <si>
    <t>Print/Distribute Field Tests</t>
  </si>
  <si>
    <t>Field Test Items</t>
  </si>
  <si>
    <t>Score Field Tests</t>
  </si>
  <si>
    <t>Analyze Field Test Data</t>
  </si>
  <si>
    <t>Review Field Test Item Data</t>
  </si>
  <si>
    <t>Draft Standard Setting Plan</t>
  </si>
  <si>
    <t>Present plan to TAC</t>
  </si>
  <si>
    <t>Revise plan in accordance with TAC input</t>
  </si>
  <si>
    <t>Review revised plan</t>
  </si>
  <si>
    <t xml:space="preserve">Draft achievement level descriptors </t>
  </si>
  <si>
    <t>Review and approve revised plan</t>
  </si>
  <si>
    <t>Complete hotel arrangements</t>
  </si>
  <si>
    <t>Send rooming list to hotel</t>
  </si>
  <si>
    <t>Rehearse presentations</t>
  </si>
  <si>
    <t>Print all rating forms</t>
  </si>
  <si>
    <t>Conduct final in-house dry run</t>
  </si>
  <si>
    <t>Check meeting rooms</t>
  </si>
  <si>
    <t>Conduct Standard Setting</t>
  </si>
  <si>
    <t>Present results to Board</t>
  </si>
  <si>
    <t>Review final report</t>
  </si>
  <si>
    <t>Submit final report</t>
  </si>
  <si>
    <t>Approve final report</t>
  </si>
  <si>
    <t>Draft standard setting plan</t>
  </si>
  <si>
    <t>Revise achievement level descriptors</t>
  </si>
  <si>
    <t>Submit revised standard setting plan</t>
  </si>
  <si>
    <t>Present plan to stakeholders</t>
  </si>
  <si>
    <t>Create training presentations</t>
  </si>
  <si>
    <t>Assemble panelist packets</t>
  </si>
  <si>
    <t>Secure equipment</t>
  </si>
  <si>
    <t>Attend to participant check-in issues</t>
  </si>
  <si>
    <t>Present results to stakeholders</t>
  </si>
  <si>
    <t>Draft final report</t>
  </si>
  <si>
    <t>Incorporate stakeholder recommendations</t>
  </si>
  <si>
    <t>Timing*        (Days Out)</t>
  </si>
  <si>
    <t>**  &lt;100% of data analyzed by this date.  This is sufficient for standard-setting purposes if the sample is well defined and approved in advance by the TAC.</t>
  </si>
  <si>
    <t>Arrange for time on Board agenda</t>
  </si>
  <si>
    <t>Timing *       (Days Out)</t>
  </si>
  <si>
    <t>*  From start of standard setting</t>
  </si>
  <si>
    <t>Revise plan based on stakeholder input</t>
  </si>
  <si>
    <t>Submit final comments on plan</t>
  </si>
  <si>
    <t>Approve plan</t>
  </si>
  <si>
    <t>Create on-site data analysis programs</t>
  </si>
  <si>
    <t>Route copies of final plan to all presenters</t>
  </si>
  <si>
    <t>Rater Packet Contents</t>
  </si>
  <si>
    <t>Agenda</t>
  </si>
  <si>
    <t>Notetaking Guide</t>
  </si>
  <si>
    <t>Security Agreement Form</t>
  </si>
  <si>
    <t>Readiness Form</t>
  </si>
  <si>
    <t>Expense Form</t>
  </si>
  <si>
    <t>Bookmark</t>
  </si>
  <si>
    <t>Evaluation Form</t>
  </si>
  <si>
    <t>Additional Rater Materials</t>
  </si>
  <si>
    <t>Test Booklet</t>
  </si>
  <si>
    <t>Answer Document</t>
  </si>
  <si>
    <t>Scoring Guide</t>
  </si>
  <si>
    <t>Achievement Level Descriptors (3)</t>
  </si>
  <si>
    <t>Difficulty-Ordered Test Booklet</t>
  </si>
  <si>
    <t>Passage/Stimulus Booklet</t>
  </si>
  <si>
    <t>Round 1 Summary Table</t>
  </si>
  <si>
    <t>Round 1 Summary Graph</t>
  </si>
  <si>
    <t>Round 1 Impact Data Table</t>
  </si>
  <si>
    <t>Round 1 Impact Data Graphs (2)</t>
  </si>
  <si>
    <t>Round 2 Summary Table</t>
  </si>
  <si>
    <t>Round 2 Summary Graph</t>
  </si>
  <si>
    <t>Round 2 Impact Data Table</t>
  </si>
  <si>
    <t>Round 2 Impact Data Graphs (2)</t>
  </si>
  <si>
    <t>Round 3 Summary Table</t>
  </si>
  <si>
    <t>Round 3 Summary Graph</t>
  </si>
  <si>
    <t>Round 3 Impact Data Table</t>
  </si>
  <si>
    <t>Round 3 Impact Data Graphs (2)</t>
  </si>
  <si>
    <t>Sample Materials List (Assumes Bookmark Procedure)</t>
  </si>
  <si>
    <t>Prepare participant materials (see Sample Materials List)</t>
  </si>
  <si>
    <t>Supplies</t>
  </si>
  <si>
    <t>Purchase all supplies (see Supplies/Equipment)</t>
  </si>
  <si>
    <t>Supplies/Equipment</t>
  </si>
  <si>
    <t>Post-Its</t>
  </si>
  <si>
    <t>Pencils</t>
  </si>
  <si>
    <t>Pens</t>
  </si>
  <si>
    <t>Blank transparencies (printable)</t>
  </si>
  <si>
    <t>Blank Transparencies (write-on)</t>
  </si>
  <si>
    <t>Overhead markers</t>
  </si>
  <si>
    <t>Equipment</t>
  </si>
  <si>
    <t>Computers (1 per room)</t>
  </si>
  <si>
    <t>LCD projectors (1 per room)</t>
  </si>
  <si>
    <t>Printers (1 per room)</t>
  </si>
  <si>
    <t>Disks or USB drives for storing data</t>
  </si>
  <si>
    <t>Boxes</t>
  </si>
  <si>
    <t>Tape</t>
  </si>
  <si>
    <t>Cables and connectors</t>
  </si>
  <si>
    <t>Pencil sharpeners (1 per room)</t>
  </si>
  <si>
    <t>Replacement materials for packets</t>
  </si>
  <si>
    <t>Copy paper</t>
  </si>
  <si>
    <t>Photocopier (or arrangements for copying)</t>
  </si>
  <si>
    <t>Overhead projector</t>
  </si>
  <si>
    <t>White board markers (1 set per room)</t>
  </si>
  <si>
    <t>White board erasers (1 per room)</t>
  </si>
  <si>
    <t>Flip charts (1 per room)</t>
  </si>
  <si>
    <t>Flip chart markers (1 set per room)</t>
  </si>
  <si>
    <t>Extension cords</t>
  </si>
  <si>
    <t>Power strips</t>
  </si>
  <si>
    <t>Other</t>
  </si>
  <si>
    <t>Secure storage site</t>
  </si>
  <si>
    <t>Airbills for returning materials</t>
  </si>
  <si>
    <t>Spare bulbs</t>
  </si>
  <si>
    <t>Batteries</t>
  </si>
  <si>
    <t>Work room</t>
  </si>
  <si>
    <t>Calculators (for math tests, expense forms)</t>
  </si>
  <si>
    <t>* Relative to start of Operational Testing</t>
  </si>
  <si>
    <t>Set dates for standard setting</t>
  </si>
  <si>
    <t>Secure meeting site</t>
  </si>
  <si>
    <t>Identify potential panelists</t>
  </si>
  <si>
    <t>Select, notify panelists</t>
  </si>
  <si>
    <t>Finalize contract with meeting site</t>
  </si>
  <si>
    <t>Select Items for Operational Tests</t>
  </si>
  <si>
    <t>Review Standard Setting Plan</t>
  </si>
  <si>
    <t>Identify Standard Setting Candidates</t>
  </si>
  <si>
    <t>Finalize Standard Setting Plan</t>
  </si>
  <si>
    <t>Prepare for Operational Testing</t>
  </si>
  <si>
    <t>Select Standard Setting Panelists</t>
  </si>
  <si>
    <t>Notify Standard Setting Panelists</t>
  </si>
  <si>
    <t>Review Operational Tests</t>
  </si>
  <si>
    <t>Prepare Final PLLs and PLDs</t>
  </si>
  <si>
    <t>Print and Distribute Operational Tests</t>
  </si>
  <si>
    <t>Prepare Standard Setting Materials</t>
  </si>
  <si>
    <t xml:space="preserve">Administer Operational Test </t>
  </si>
  <si>
    <t>Score Operational Tests</t>
  </si>
  <si>
    <t>Analyze Operational Test Data**</t>
  </si>
  <si>
    <t>Review/Adopt Cut Scores</t>
  </si>
  <si>
    <t>Print/Distribute Score Reports</t>
  </si>
  <si>
    <t>Secure Meeting Site</t>
  </si>
  <si>
    <t>Set Dates for Standard Setting</t>
  </si>
  <si>
    <t>Present Standard Setting Plan to Stakeholders</t>
  </si>
  <si>
    <t>Finalize Contract with Meeting Site</t>
  </si>
  <si>
    <t>Create On-Site Data Analysis Programs</t>
  </si>
  <si>
    <t>Present Results to Stakeholders</t>
  </si>
  <si>
    <t>Generic Assessment Program Planning Calendar</t>
  </si>
  <si>
    <t>Develop Test Items</t>
  </si>
  <si>
    <t>ReviewTest Items</t>
  </si>
  <si>
    <t>Follow-Up Letter to Panelists</t>
  </si>
  <si>
    <t>All Panelists Return Housing Forms</t>
  </si>
  <si>
    <t>Complete Hotel Arrangements</t>
  </si>
  <si>
    <t>Send Rooming List to Hotel</t>
  </si>
  <si>
    <t>Arrange for Time on Board Agenda</t>
  </si>
  <si>
    <t>Rehearse Presentations</t>
  </si>
  <si>
    <t>Print all Rating Forms</t>
  </si>
  <si>
    <t>Prepare Participant Materials (See Sample Materials List)</t>
  </si>
  <si>
    <t>Purchase All Supplies (See Supplies/Equipment)</t>
  </si>
  <si>
    <t>Route Copies of Final Plan to all Presenters</t>
  </si>
  <si>
    <t>Assemble Panelist Packets</t>
  </si>
  <si>
    <t>Secure Equipment</t>
  </si>
  <si>
    <t>Conduct fFnal In-House Dry Run</t>
  </si>
  <si>
    <t>Check Meeting Rooms</t>
  </si>
  <si>
    <t>Attend to Participant Check-In Issues</t>
  </si>
  <si>
    <t>Notify Candidates of Results</t>
  </si>
  <si>
    <t xml:space="preserve">Administer Written Test </t>
  </si>
  <si>
    <t>Score Written Tests</t>
  </si>
  <si>
    <t>Conduct Job Analysis</t>
  </si>
  <si>
    <t>Analyze Job Analysis Results</t>
  </si>
  <si>
    <t>Develop Test and Item Specifications</t>
  </si>
  <si>
    <t>Select Items for WrittenTests</t>
  </si>
  <si>
    <t>Process Applications for Written Test</t>
  </si>
  <si>
    <t>Notify Candidates of Results of Written Test</t>
  </si>
  <si>
    <t>Process Applications for PerformanceTest</t>
  </si>
  <si>
    <t>Notify Candidates of Written Test Administration</t>
  </si>
  <si>
    <t>Notify Candidates of Performance Test Administration</t>
  </si>
  <si>
    <t>Administer Performance Test</t>
  </si>
  <si>
    <t>Set Standards for Written Test</t>
  </si>
  <si>
    <t>Analyze Performance Test Data**</t>
  </si>
  <si>
    <t>Set Standards for Performance Test</t>
  </si>
  <si>
    <t>Score Performance Test</t>
  </si>
  <si>
    <t>Print and DistributeWritten Tests</t>
  </si>
  <si>
    <t>* Relative to Administration of Written Test</t>
  </si>
  <si>
    <t>Identify Standard Setting Panelists</t>
  </si>
  <si>
    <t>Finalize Contract with Annual Meeting Site</t>
  </si>
  <si>
    <t>Follow-Up Letter to Panelists (Performance Test)</t>
  </si>
  <si>
    <t>Follow-Up Letter to Panelists (Written Test)</t>
  </si>
  <si>
    <t>Secure Standard Setting Sites (Both)</t>
  </si>
  <si>
    <t>Analyze Written Test Data</t>
  </si>
  <si>
    <t>Set Dates for Standard Setting (Written and Performance)</t>
  </si>
  <si>
    <t>SecureAnnual  Meeting Site (One Year Out)</t>
  </si>
  <si>
    <t>Timing*             (Days Out)</t>
  </si>
  <si>
    <t>Schedule               (Dates)</t>
  </si>
  <si>
    <t>Generic Certification Test Planning Calendar</t>
  </si>
  <si>
    <t>Prepare Final Report</t>
  </si>
  <si>
    <t>Generic Standard Setting Planning Calendar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</si>
</sst>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/d/yy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workbookViewId="0" topLeftCell="A127">
      <selection activeCell="A134" sqref="A134"/>
    </sheetView>
  </sheetViews>
  <sheetFormatPr defaultColWidth="9.140625" defaultRowHeight="12.75"/>
  <cols>
    <col min="1" max="1" width="45.28125" style="0" customWidth="1"/>
    <col min="2" max="2" width="9.00390625" style="0" customWidth="1"/>
    <col min="3" max="3" width="9.28125" style="0" customWidth="1"/>
    <col min="4" max="4" width="12.7109375" style="0" customWidth="1"/>
    <col min="5" max="5" width="12.57421875" style="0" customWidth="1"/>
    <col min="7" max="7" width="11.7109375" style="0" customWidth="1"/>
    <col min="8" max="8" width="11.00390625" style="0" customWidth="1"/>
    <col min="10" max="10" width="8.8515625" style="12" customWidth="1"/>
  </cols>
  <sheetData>
    <row r="1" spans="1:5" ht="18" customHeight="1">
      <c r="A1" s="18" t="s">
        <v>144</v>
      </c>
      <c r="B1" s="18"/>
      <c r="C1" s="18"/>
      <c r="D1" s="18"/>
      <c r="E1" s="18"/>
    </row>
    <row r="2" spans="2:5" ht="30.75" customHeight="1">
      <c r="B2" s="18" t="s">
        <v>42</v>
      </c>
      <c r="C2" s="18"/>
      <c r="D2" s="19" t="s">
        <v>3</v>
      </c>
      <c r="E2" s="19"/>
    </row>
    <row r="3" spans="1:5" ht="15.75">
      <c r="A3" s="2" t="s">
        <v>0</v>
      </c>
      <c r="B3" s="3" t="s">
        <v>1</v>
      </c>
      <c r="C3" s="3" t="s">
        <v>2</v>
      </c>
      <c r="D3" s="3" t="s">
        <v>1</v>
      </c>
      <c r="E3" s="3" t="s">
        <v>2</v>
      </c>
    </row>
    <row r="4" spans="1:7" ht="15.75">
      <c r="A4" s="1" t="s">
        <v>4</v>
      </c>
      <c r="B4" s="1">
        <v>-730</v>
      </c>
      <c r="C4" s="1">
        <v>-700</v>
      </c>
      <c r="D4" s="10">
        <f aca="true" t="shared" si="0" ref="D4:D31">$D$32+B4</f>
        <v>38066</v>
      </c>
      <c r="E4" s="10">
        <f aca="true" t="shared" si="1" ref="E4:E31">$D$32+C4</f>
        <v>38096</v>
      </c>
      <c r="F4" s="14"/>
      <c r="G4" s="14"/>
    </row>
    <row r="5" spans="1:7" ht="15.75">
      <c r="A5" s="1" t="s">
        <v>5</v>
      </c>
      <c r="B5" s="1">
        <v>-700</v>
      </c>
      <c r="C5" s="1">
        <v>-669</v>
      </c>
      <c r="D5" s="10">
        <f t="shared" si="0"/>
        <v>38096</v>
      </c>
      <c r="E5" s="10">
        <f t="shared" si="1"/>
        <v>38127</v>
      </c>
      <c r="F5" s="14"/>
      <c r="G5" s="14"/>
    </row>
    <row r="6" spans="1:7" ht="15.75">
      <c r="A6" s="1" t="s">
        <v>6</v>
      </c>
      <c r="B6" s="1">
        <v>-700</v>
      </c>
      <c r="C6" s="1">
        <v>-669</v>
      </c>
      <c r="D6" s="10">
        <f t="shared" si="0"/>
        <v>38096</v>
      </c>
      <c r="E6" s="10">
        <f t="shared" si="1"/>
        <v>38127</v>
      </c>
      <c r="F6" s="14"/>
      <c r="G6" s="14"/>
    </row>
    <row r="7" spans="1:7" ht="15.75">
      <c r="A7" s="1" t="s">
        <v>7</v>
      </c>
      <c r="B7" s="1">
        <v>-669</v>
      </c>
      <c r="C7" s="1">
        <v>-660</v>
      </c>
      <c r="D7" s="10">
        <f t="shared" si="0"/>
        <v>38127</v>
      </c>
      <c r="E7" s="10">
        <f t="shared" si="1"/>
        <v>38136</v>
      </c>
      <c r="F7" s="14"/>
      <c r="G7" s="14"/>
    </row>
    <row r="8" spans="1:7" ht="15.75">
      <c r="A8" s="1" t="s">
        <v>145</v>
      </c>
      <c r="B8" s="1">
        <v>-669</v>
      </c>
      <c r="C8" s="1">
        <v>-547</v>
      </c>
      <c r="D8" s="10">
        <f t="shared" si="0"/>
        <v>38127</v>
      </c>
      <c r="E8" s="10">
        <f t="shared" si="1"/>
        <v>38249</v>
      </c>
      <c r="F8" s="14"/>
      <c r="G8" s="14"/>
    </row>
    <row r="9" spans="1:7" ht="15.75">
      <c r="A9" s="1" t="s">
        <v>146</v>
      </c>
      <c r="B9" s="1">
        <v>-547</v>
      </c>
      <c r="C9" s="1">
        <v>-487</v>
      </c>
      <c r="D9" s="10">
        <f t="shared" si="0"/>
        <v>38249</v>
      </c>
      <c r="E9" s="10">
        <f t="shared" si="1"/>
        <v>38309</v>
      </c>
      <c r="F9" s="14"/>
      <c r="G9" s="14"/>
    </row>
    <row r="10" spans="1:7" ht="15.75">
      <c r="A10" s="1" t="s">
        <v>8</v>
      </c>
      <c r="B10" s="1">
        <v>-487</v>
      </c>
      <c r="C10" s="1">
        <v>-426</v>
      </c>
      <c r="D10" s="10">
        <f t="shared" si="0"/>
        <v>38309</v>
      </c>
      <c r="E10" s="10">
        <f t="shared" si="1"/>
        <v>38370</v>
      </c>
      <c r="F10" s="14"/>
      <c r="G10" s="14"/>
    </row>
    <row r="11" spans="1:7" ht="15.75">
      <c r="A11" s="1" t="s">
        <v>9</v>
      </c>
      <c r="B11" s="1">
        <v>-426</v>
      </c>
      <c r="C11" s="1">
        <v>-380</v>
      </c>
      <c r="D11" s="10">
        <f t="shared" si="0"/>
        <v>38370</v>
      </c>
      <c r="E11" s="10">
        <f t="shared" si="1"/>
        <v>38416</v>
      </c>
      <c r="F11" s="14"/>
      <c r="G11" s="14"/>
    </row>
    <row r="12" spans="1:7" ht="15.75">
      <c r="A12" s="2" t="s">
        <v>10</v>
      </c>
      <c r="B12" s="2">
        <v>-365</v>
      </c>
      <c r="C12" s="2">
        <v>-350</v>
      </c>
      <c r="D12" s="9">
        <f t="shared" si="0"/>
        <v>38431</v>
      </c>
      <c r="E12" s="9">
        <f t="shared" si="1"/>
        <v>38446</v>
      </c>
      <c r="F12" s="14"/>
      <c r="G12" s="14"/>
    </row>
    <row r="13" spans="1:7" ht="15.75">
      <c r="A13" s="1" t="s">
        <v>11</v>
      </c>
      <c r="B13" s="1">
        <v>-350</v>
      </c>
      <c r="C13" s="1">
        <v>-319</v>
      </c>
      <c r="D13" s="10">
        <f t="shared" si="0"/>
        <v>38446</v>
      </c>
      <c r="E13" s="10">
        <f t="shared" si="1"/>
        <v>38477</v>
      </c>
      <c r="F13" s="14"/>
      <c r="G13" s="14"/>
    </row>
    <row r="14" spans="1:7" ht="15.75">
      <c r="A14" s="1" t="s">
        <v>12</v>
      </c>
      <c r="B14" s="1">
        <v>-319</v>
      </c>
      <c r="C14" s="1">
        <v>-304</v>
      </c>
      <c r="D14" s="10">
        <f t="shared" si="0"/>
        <v>38477</v>
      </c>
      <c r="E14" s="10">
        <f t="shared" si="1"/>
        <v>38492</v>
      </c>
      <c r="F14" s="14"/>
      <c r="G14" s="14"/>
    </row>
    <row r="15" spans="1:7" ht="15.75">
      <c r="A15" s="1" t="s">
        <v>13</v>
      </c>
      <c r="B15" s="1">
        <v>-304</v>
      </c>
      <c r="C15" s="1">
        <v>-274</v>
      </c>
      <c r="D15" s="10">
        <f t="shared" si="0"/>
        <v>38492</v>
      </c>
      <c r="E15" s="10">
        <f t="shared" si="1"/>
        <v>38522</v>
      </c>
      <c r="F15" s="14"/>
      <c r="G15" s="14"/>
    </row>
    <row r="16" spans="1:7" ht="15.75">
      <c r="A16" s="1" t="s">
        <v>14</v>
      </c>
      <c r="B16" s="1">
        <v>-304</v>
      </c>
      <c r="C16" s="1">
        <v>-274</v>
      </c>
      <c r="D16" s="10">
        <f t="shared" si="0"/>
        <v>38492</v>
      </c>
      <c r="E16" s="10">
        <f t="shared" si="1"/>
        <v>38522</v>
      </c>
      <c r="F16" s="14"/>
      <c r="G16" s="14"/>
    </row>
    <row r="17" spans="1:7" ht="15.75">
      <c r="A17" s="1" t="s">
        <v>122</v>
      </c>
      <c r="B17" s="1">
        <v>-274</v>
      </c>
      <c r="C17" s="1">
        <v>-243</v>
      </c>
      <c r="D17" s="10">
        <f t="shared" si="0"/>
        <v>38522</v>
      </c>
      <c r="E17" s="10">
        <f t="shared" si="1"/>
        <v>38553</v>
      </c>
      <c r="F17" s="14"/>
      <c r="G17" s="14"/>
    </row>
    <row r="18" spans="1:7" ht="15.75">
      <c r="A18" s="1" t="s">
        <v>140</v>
      </c>
      <c r="B18" s="1">
        <v>-273</v>
      </c>
      <c r="C18" s="1">
        <v>-213</v>
      </c>
      <c r="D18" s="10">
        <f t="shared" si="0"/>
        <v>38523</v>
      </c>
      <c r="E18" s="10">
        <f t="shared" si="1"/>
        <v>38583</v>
      </c>
      <c r="F18" s="14"/>
      <c r="G18" s="14"/>
    </row>
    <row r="19" spans="1:7" ht="15.75">
      <c r="A19" s="1" t="s">
        <v>123</v>
      </c>
      <c r="B19" s="1">
        <v>-273</v>
      </c>
      <c r="C19" s="1">
        <v>-213</v>
      </c>
      <c r="D19" s="10">
        <f t="shared" si="0"/>
        <v>38523</v>
      </c>
      <c r="E19" s="10">
        <f t="shared" si="1"/>
        <v>38583</v>
      </c>
      <c r="F19" s="14"/>
      <c r="G19" s="14"/>
    </row>
    <row r="20" spans="1:7" ht="15.75">
      <c r="A20" s="1" t="s">
        <v>126</v>
      </c>
      <c r="B20" s="1">
        <v>-243</v>
      </c>
      <c r="C20" s="1">
        <v>-182</v>
      </c>
      <c r="D20" s="10">
        <f t="shared" si="0"/>
        <v>38553</v>
      </c>
      <c r="E20" s="10">
        <f t="shared" si="1"/>
        <v>38614</v>
      </c>
      <c r="F20" s="14"/>
      <c r="G20" s="14"/>
    </row>
    <row r="21" spans="1:7" ht="15.75">
      <c r="A21" s="1" t="s">
        <v>125</v>
      </c>
      <c r="B21" s="1">
        <v>-213</v>
      </c>
      <c r="C21" s="1">
        <v>-182</v>
      </c>
      <c r="D21" s="10">
        <f t="shared" si="0"/>
        <v>38583</v>
      </c>
      <c r="E21" s="10">
        <f t="shared" si="1"/>
        <v>38614</v>
      </c>
      <c r="F21" s="14"/>
      <c r="G21" s="14"/>
    </row>
    <row r="22" spans="1:7" ht="15.75">
      <c r="A22" s="1" t="s">
        <v>139</v>
      </c>
      <c r="B22" s="1">
        <v>-200</v>
      </c>
      <c r="C22" s="1">
        <v>-185</v>
      </c>
      <c r="D22" s="10">
        <f t="shared" si="0"/>
        <v>38596</v>
      </c>
      <c r="E22" s="10">
        <f t="shared" si="1"/>
        <v>38611</v>
      </c>
      <c r="F22" s="14"/>
      <c r="G22" s="14"/>
    </row>
    <row r="23" spans="1:7" ht="15.75">
      <c r="A23" s="1" t="s">
        <v>124</v>
      </c>
      <c r="B23" s="1">
        <v>-200</v>
      </c>
      <c r="C23" s="1">
        <v>-140</v>
      </c>
      <c r="D23" s="10">
        <f t="shared" si="0"/>
        <v>38596</v>
      </c>
      <c r="E23" s="10">
        <f t="shared" si="1"/>
        <v>38656</v>
      </c>
      <c r="F23" s="14"/>
      <c r="G23" s="14"/>
    </row>
    <row r="24" spans="1:7" ht="15.75">
      <c r="A24" s="1" t="s">
        <v>138</v>
      </c>
      <c r="B24" s="1">
        <v>-185</v>
      </c>
      <c r="C24" s="1">
        <v>-180</v>
      </c>
      <c r="D24" s="10">
        <f t="shared" si="0"/>
        <v>38611</v>
      </c>
      <c r="E24" s="10">
        <f t="shared" si="1"/>
        <v>38616</v>
      </c>
      <c r="F24" s="14"/>
      <c r="G24" s="14"/>
    </row>
    <row r="25" spans="1:7" ht="15.75">
      <c r="A25" s="1" t="s">
        <v>129</v>
      </c>
      <c r="B25" s="1">
        <v>-182</v>
      </c>
      <c r="C25" s="1">
        <v>-122</v>
      </c>
      <c r="D25" s="10">
        <f t="shared" si="0"/>
        <v>38614</v>
      </c>
      <c r="E25" s="10">
        <f t="shared" si="1"/>
        <v>38674</v>
      </c>
      <c r="F25" s="14"/>
      <c r="G25" s="14"/>
    </row>
    <row r="26" spans="1:7" ht="15.75">
      <c r="A26" s="1" t="s">
        <v>127</v>
      </c>
      <c r="B26" s="1">
        <v>-140</v>
      </c>
      <c r="C26" s="1">
        <v>-100</v>
      </c>
      <c r="D26" s="10">
        <f t="shared" si="0"/>
        <v>38656</v>
      </c>
      <c r="E26" s="10">
        <f t="shared" si="1"/>
        <v>38696</v>
      </c>
      <c r="F26" s="14"/>
      <c r="G26" s="14"/>
    </row>
    <row r="27" spans="1:7" ht="15.75">
      <c r="A27" s="1" t="s">
        <v>130</v>
      </c>
      <c r="B27" s="1">
        <v>-122</v>
      </c>
      <c r="C27" s="1">
        <v>-91</v>
      </c>
      <c r="D27" s="10">
        <f t="shared" si="0"/>
        <v>38674</v>
      </c>
      <c r="E27" s="10">
        <f t="shared" si="1"/>
        <v>38705</v>
      </c>
      <c r="F27" s="14"/>
      <c r="G27" s="14"/>
    </row>
    <row r="28" spans="1:7" ht="15.75">
      <c r="A28" s="1" t="s">
        <v>131</v>
      </c>
      <c r="B28" s="1">
        <v>-122</v>
      </c>
      <c r="C28" s="1">
        <v>-15</v>
      </c>
      <c r="D28" s="10">
        <f t="shared" si="0"/>
        <v>38674</v>
      </c>
      <c r="E28" s="10">
        <f t="shared" si="1"/>
        <v>38781</v>
      </c>
      <c r="F28" s="14"/>
      <c r="G28" s="14"/>
    </row>
    <row r="29" spans="1:7" ht="15.75">
      <c r="A29" s="1" t="s">
        <v>128</v>
      </c>
      <c r="B29" s="1">
        <v>-100</v>
      </c>
      <c r="C29" s="1">
        <v>-95</v>
      </c>
      <c r="D29" s="10">
        <f t="shared" si="0"/>
        <v>38696</v>
      </c>
      <c r="E29" s="10">
        <f t="shared" si="1"/>
        <v>38701</v>
      </c>
      <c r="F29" s="14"/>
      <c r="G29" s="14"/>
    </row>
    <row r="30" spans="1:7" ht="15.75">
      <c r="A30" s="1" t="s">
        <v>141</v>
      </c>
      <c r="B30" s="1">
        <v>-60</v>
      </c>
      <c r="C30" s="1">
        <v>-50</v>
      </c>
      <c r="D30" s="10">
        <f t="shared" si="0"/>
        <v>38736</v>
      </c>
      <c r="E30" s="10">
        <f t="shared" si="1"/>
        <v>38746</v>
      </c>
      <c r="F30" s="14"/>
      <c r="G30" s="14"/>
    </row>
    <row r="31" spans="1:7" ht="15.75">
      <c r="A31" s="1" t="s">
        <v>132</v>
      </c>
      <c r="B31" s="1">
        <v>-30</v>
      </c>
      <c r="C31" s="1">
        <v>60</v>
      </c>
      <c r="D31" s="10">
        <f t="shared" si="0"/>
        <v>38766</v>
      </c>
      <c r="E31" s="10">
        <f t="shared" si="1"/>
        <v>38856</v>
      </c>
      <c r="F31" s="14"/>
      <c r="G31" s="14"/>
    </row>
    <row r="32" spans="1:7" ht="15.75">
      <c r="A32" s="2" t="s">
        <v>133</v>
      </c>
      <c r="B32" s="4">
        <v>0</v>
      </c>
      <c r="C32" s="4">
        <v>12</v>
      </c>
      <c r="D32" s="9">
        <v>38796</v>
      </c>
      <c r="E32" s="9">
        <v>38808</v>
      </c>
      <c r="F32" s="14"/>
      <c r="G32" s="14"/>
    </row>
    <row r="33" spans="1:7" ht="15.75">
      <c r="A33" s="1" t="s">
        <v>134</v>
      </c>
      <c r="B33" s="1">
        <v>15</v>
      </c>
      <c r="C33" s="1">
        <v>61</v>
      </c>
      <c r="D33" s="10">
        <f>$D$32+B33</f>
        <v>38811</v>
      </c>
      <c r="E33" s="10">
        <f>$D$32+C33</f>
        <v>38857</v>
      </c>
      <c r="F33" s="14"/>
      <c r="G33" s="14"/>
    </row>
    <row r="34" spans="1:7" ht="15.75">
      <c r="A34" s="1" t="s">
        <v>147</v>
      </c>
      <c r="B34" s="1">
        <v>20</v>
      </c>
      <c r="C34" s="1">
        <v>25</v>
      </c>
      <c r="D34" s="10">
        <f>$D$32+B34</f>
        <v>38816</v>
      </c>
      <c r="E34" s="10">
        <f>$D$32+C34</f>
        <v>38821</v>
      </c>
      <c r="F34" s="14"/>
      <c r="G34" s="14"/>
    </row>
    <row r="35" spans="1:7" ht="15.75">
      <c r="A35" s="1" t="s">
        <v>142</v>
      </c>
      <c r="B35" s="5">
        <v>32</v>
      </c>
      <c r="C35" s="5">
        <v>43</v>
      </c>
      <c r="D35" s="10">
        <f aca="true" t="shared" si="2" ref="D35:D51">$D$32+B35</f>
        <v>38828</v>
      </c>
      <c r="E35" s="10">
        <f aca="true" t="shared" si="3" ref="E35:E51">$D$32+C35</f>
        <v>38839</v>
      </c>
      <c r="F35" s="14"/>
      <c r="G35" s="14"/>
    </row>
    <row r="36" spans="1:7" ht="15.75">
      <c r="A36" s="1" t="s">
        <v>35</v>
      </c>
      <c r="B36" s="12">
        <v>32</v>
      </c>
      <c r="C36" s="12">
        <v>43</v>
      </c>
      <c r="D36" s="10">
        <f t="shared" si="2"/>
        <v>38828</v>
      </c>
      <c r="E36" s="10">
        <f t="shared" si="3"/>
        <v>38839</v>
      </c>
      <c r="F36" s="14"/>
      <c r="G36" s="14"/>
    </row>
    <row r="37" spans="1:7" ht="15.75">
      <c r="A37" s="1" t="s">
        <v>148</v>
      </c>
      <c r="B37" s="12">
        <v>35</v>
      </c>
      <c r="C37" s="12">
        <v>39</v>
      </c>
      <c r="D37" s="10">
        <f>$D$32+B37</f>
        <v>38831</v>
      </c>
      <c r="E37" s="10">
        <f>$D$32+C37</f>
        <v>38835</v>
      </c>
      <c r="F37" s="14"/>
      <c r="G37" s="14"/>
    </row>
    <row r="38" spans="1:7" ht="15.75">
      <c r="A38" s="1" t="s">
        <v>149</v>
      </c>
      <c r="B38" s="12">
        <v>39</v>
      </c>
      <c r="C38" s="12">
        <v>40</v>
      </c>
      <c r="D38" s="10">
        <f t="shared" si="2"/>
        <v>38835</v>
      </c>
      <c r="E38" s="10">
        <f t="shared" si="3"/>
        <v>38836</v>
      </c>
      <c r="F38" s="14"/>
      <c r="G38" s="14"/>
    </row>
    <row r="39" spans="1:7" ht="15.75">
      <c r="A39" s="1" t="s">
        <v>150</v>
      </c>
      <c r="B39" s="12">
        <v>46</v>
      </c>
      <c r="C39" s="12">
        <v>46</v>
      </c>
      <c r="D39" s="10">
        <f t="shared" si="2"/>
        <v>38842</v>
      </c>
      <c r="E39" s="10">
        <f t="shared" si="3"/>
        <v>38842</v>
      </c>
      <c r="F39" s="14"/>
      <c r="G39" s="14"/>
    </row>
    <row r="40" spans="1:7" ht="15.75">
      <c r="A40" s="1" t="s">
        <v>135</v>
      </c>
      <c r="B40" s="1">
        <v>46</v>
      </c>
      <c r="C40" s="1">
        <v>61</v>
      </c>
      <c r="D40" s="10">
        <f>$D$32+B40</f>
        <v>38842</v>
      </c>
      <c r="E40" s="10">
        <f>$D$32+C40</f>
        <v>38857</v>
      </c>
      <c r="F40" s="12"/>
      <c r="G40" s="12"/>
    </row>
    <row r="41" spans="1:7" ht="15.75">
      <c r="A41" s="1" t="s">
        <v>151</v>
      </c>
      <c r="B41" s="12">
        <v>47</v>
      </c>
      <c r="C41" s="12">
        <v>49</v>
      </c>
      <c r="D41" s="10">
        <f t="shared" si="2"/>
        <v>38843</v>
      </c>
      <c r="E41" s="10">
        <f t="shared" si="3"/>
        <v>38845</v>
      </c>
      <c r="F41" s="12"/>
      <c r="G41" s="12"/>
    </row>
    <row r="42" spans="1:7" ht="15.75">
      <c r="A42" s="1" t="s">
        <v>152</v>
      </c>
      <c r="B42" s="5">
        <v>49</v>
      </c>
      <c r="C42" s="5">
        <v>50</v>
      </c>
      <c r="D42" s="10">
        <f t="shared" si="2"/>
        <v>38845</v>
      </c>
      <c r="E42" s="10">
        <f t="shared" si="3"/>
        <v>38846</v>
      </c>
      <c r="F42" s="12"/>
      <c r="G42" s="12"/>
    </row>
    <row r="43" spans="1:7" ht="15.75">
      <c r="A43" s="1" t="s">
        <v>153</v>
      </c>
      <c r="B43" s="5">
        <v>54</v>
      </c>
      <c r="C43" s="5">
        <v>54</v>
      </c>
      <c r="D43" s="10">
        <f t="shared" si="2"/>
        <v>38850</v>
      </c>
      <c r="E43" s="10">
        <f t="shared" si="3"/>
        <v>38850</v>
      </c>
      <c r="F43" s="12"/>
      <c r="G43" s="12"/>
    </row>
    <row r="44" spans="1:7" ht="15.75">
      <c r="A44" s="1" t="s">
        <v>154</v>
      </c>
      <c r="B44" s="5">
        <v>54</v>
      </c>
      <c r="C44" s="5">
        <v>56</v>
      </c>
      <c r="D44" s="10">
        <f t="shared" si="2"/>
        <v>38850</v>
      </c>
      <c r="E44" s="10">
        <f t="shared" si="3"/>
        <v>38852</v>
      </c>
      <c r="F44" s="12"/>
      <c r="G44" s="12"/>
    </row>
    <row r="45" spans="1:7" ht="15.75">
      <c r="A45" s="1" t="s">
        <v>155</v>
      </c>
      <c r="B45" s="5">
        <v>55</v>
      </c>
      <c r="C45" s="5">
        <v>55</v>
      </c>
      <c r="D45" s="10">
        <v>56</v>
      </c>
      <c r="E45" s="10">
        <f t="shared" si="3"/>
        <v>38851</v>
      </c>
      <c r="F45" s="12"/>
      <c r="G45" s="12"/>
    </row>
    <row r="46" spans="1:7" ht="15.75">
      <c r="A46" s="1" t="s">
        <v>156</v>
      </c>
      <c r="B46" s="5">
        <v>56</v>
      </c>
      <c r="C46" s="5">
        <v>56</v>
      </c>
      <c r="D46" s="10">
        <f t="shared" si="2"/>
        <v>38852</v>
      </c>
      <c r="E46" s="10">
        <f t="shared" si="3"/>
        <v>38852</v>
      </c>
      <c r="F46" s="12"/>
      <c r="G46" s="12"/>
    </row>
    <row r="47" spans="1:7" ht="15.75">
      <c r="A47" s="1" t="s">
        <v>157</v>
      </c>
      <c r="B47" s="5">
        <v>56</v>
      </c>
      <c r="C47" s="5">
        <v>56</v>
      </c>
      <c r="D47" s="10">
        <f t="shared" si="2"/>
        <v>38852</v>
      </c>
      <c r="E47" s="10">
        <f t="shared" si="3"/>
        <v>38852</v>
      </c>
      <c r="F47" s="12"/>
      <c r="G47" s="12"/>
    </row>
    <row r="48" spans="1:7" ht="15.75">
      <c r="A48" s="1" t="s">
        <v>158</v>
      </c>
      <c r="B48" s="5">
        <v>56</v>
      </c>
      <c r="C48" s="5">
        <v>56</v>
      </c>
      <c r="D48" s="10">
        <f t="shared" si="2"/>
        <v>38852</v>
      </c>
      <c r="E48" s="10">
        <f t="shared" si="3"/>
        <v>38852</v>
      </c>
      <c r="F48" s="12"/>
      <c r="G48" s="12"/>
    </row>
    <row r="49" spans="1:7" ht="15.75">
      <c r="A49" s="1" t="s">
        <v>159</v>
      </c>
      <c r="B49" s="5">
        <v>56</v>
      </c>
      <c r="C49" s="5">
        <v>56</v>
      </c>
      <c r="D49" s="10">
        <f t="shared" si="2"/>
        <v>38852</v>
      </c>
      <c r="E49" s="10">
        <f t="shared" si="3"/>
        <v>38852</v>
      </c>
      <c r="F49" s="12"/>
      <c r="G49" s="12"/>
    </row>
    <row r="50" spans="1:7" ht="15.75">
      <c r="A50" s="1" t="s">
        <v>160</v>
      </c>
      <c r="B50" s="5">
        <v>60</v>
      </c>
      <c r="C50" s="5">
        <v>60</v>
      </c>
      <c r="D50" s="10">
        <f t="shared" si="2"/>
        <v>38856</v>
      </c>
      <c r="E50" s="10">
        <f t="shared" si="3"/>
        <v>38856</v>
      </c>
      <c r="F50" s="12"/>
      <c r="G50" s="12"/>
    </row>
    <row r="51" spans="1:7" ht="15.75">
      <c r="A51" s="1" t="s">
        <v>161</v>
      </c>
      <c r="B51" s="5">
        <v>60</v>
      </c>
      <c r="C51" s="5">
        <v>60</v>
      </c>
      <c r="D51" s="10">
        <f t="shared" si="2"/>
        <v>38856</v>
      </c>
      <c r="E51" s="10">
        <f t="shared" si="3"/>
        <v>38856</v>
      </c>
      <c r="F51" s="12"/>
      <c r="G51" s="12"/>
    </row>
    <row r="52" spans="1:7" ht="15.75">
      <c r="A52" s="2" t="s">
        <v>26</v>
      </c>
      <c r="B52" s="2">
        <v>61</v>
      </c>
      <c r="C52" s="2">
        <v>65</v>
      </c>
      <c r="D52" s="9">
        <f aca="true" t="shared" si="4" ref="D52:E55">$D$32+B52</f>
        <v>38857</v>
      </c>
      <c r="E52" s="9">
        <f t="shared" si="4"/>
        <v>38861</v>
      </c>
      <c r="F52" s="12"/>
      <c r="G52" s="12"/>
    </row>
    <row r="53" spans="1:7" ht="15.75">
      <c r="A53" s="1" t="s">
        <v>143</v>
      </c>
      <c r="B53" s="1">
        <v>68</v>
      </c>
      <c r="C53" s="1">
        <v>72</v>
      </c>
      <c r="D53" s="10">
        <f t="shared" si="4"/>
        <v>38864</v>
      </c>
      <c r="E53" s="10">
        <f t="shared" si="4"/>
        <v>38868</v>
      </c>
      <c r="F53" s="12"/>
      <c r="G53" s="12"/>
    </row>
    <row r="54" spans="1:7" ht="15.75">
      <c r="A54" s="1" t="s">
        <v>136</v>
      </c>
      <c r="B54" s="1">
        <v>76</v>
      </c>
      <c r="C54" s="1">
        <v>91</v>
      </c>
      <c r="D54" s="10">
        <f t="shared" si="4"/>
        <v>38872</v>
      </c>
      <c r="E54" s="10">
        <f t="shared" si="4"/>
        <v>38887</v>
      </c>
      <c r="F54" s="12"/>
      <c r="G54" s="12"/>
    </row>
    <row r="55" spans="1:7" ht="15.75">
      <c r="A55" s="2" t="s">
        <v>137</v>
      </c>
      <c r="B55" s="2">
        <v>91</v>
      </c>
      <c r="C55" s="2">
        <v>102</v>
      </c>
      <c r="D55" s="9">
        <f t="shared" si="4"/>
        <v>38887</v>
      </c>
      <c r="E55" s="9">
        <f t="shared" si="4"/>
        <v>38898</v>
      </c>
      <c r="F55" s="12"/>
      <c r="G55" s="12"/>
    </row>
    <row r="56" ht="15.75">
      <c r="A56" s="1"/>
    </row>
    <row r="57" ht="15.75">
      <c r="A57" s="1" t="s">
        <v>116</v>
      </c>
    </row>
    <row r="58" ht="63">
      <c r="A58" s="13" t="s">
        <v>43</v>
      </c>
    </row>
    <row r="61" spans="1:5" ht="31.5" customHeight="1">
      <c r="A61" s="18" t="s">
        <v>193</v>
      </c>
      <c r="B61" s="18"/>
      <c r="C61" s="18"/>
      <c r="D61" s="18"/>
      <c r="E61" s="18"/>
    </row>
    <row r="62" spans="2:5" ht="15.75">
      <c r="B62" s="18" t="s">
        <v>45</v>
      </c>
      <c r="C62" s="18"/>
      <c r="D62" s="19" t="s">
        <v>3</v>
      </c>
      <c r="E62" s="19"/>
    </row>
    <row r="63" spans="1:5" ht="15.75">
      <c r="A63" s="6" t="s">
        <v>0</v>
      </c>
      <c r="B63" s="3" t="s">
        <v>1</v>
      </c>
      <c r="C63" s="3" t="s">
        <v>2</v>
      </c>
      <c r="D63" s="3" t="s">
        <v>1</v>
      </c>
      <c r="E63" s="3" t="s">
        <v>2</v>
      </c>
    </row>
    <row r="64" spans="1:11" ht="15.75">
      <c r="A64" s="1" t="s">
        <v>31</v>
      </c>
      <c r="B64" s="12">
        <f>D64-D97</f>
        <v>-240</v>
      </c>
      <c r="C64" s="12">
        <f>E64-D97</f>
        <v>-210</v>
      </c>
      <c r="D64" s="10">
        <f>D97-240</f>
        <v>38588</v>
      </c>
      <c r="E64" s="10">
        <f>D97-210</f>
        <v>38618</v>
      </c>
      <c r="G64" s="7"/>
      <c r="H64" s="8"/>
      <c r="J64" s="12">
        <f>G97-G64</f>
        <v>0</v>
      </c>
      <c r="K64" s="12">
        <f>G97-H64</f>
        <v>0</v>
      </c>
    </row>
    <row r="65" spans="1:11" ht="15.75">
      <c r="A65" s="1" t="s">
        <v>15</v>
      </c>
      <c r="B65" s="12">
        <f>D65-D97</f>
        <v>-187</v>
      </c>
      <c r="C65" s="12">
        <f>E65-E97</f>
        <v>-198</v>
      </c>
      <c r="D65" s="10">
        <f>D97-187</f>
        <v>38641</v>
      </c>
      <c r="E65" s="10">
        <f>D97-187</f>
        <v>38641</v>
      </c>
      <c r="G65" s="7"/>
      <c r="H65" s="8"/>
      <c r="J65" s="12">
        <f>G97-G65</f>
        <v>0</v>
      </c>
      <c r="K65" s="12">
        <f>G97-H65</f>
        <v>0</v>
      </c>
    </row>
    <row r="66" spans="1:11" ht="15.75">
      <c r="A66" s="1" t="s">
        <v>16</v>
      </c>
      <c r="B66" s="12">
        <f>D66-D97</f>
        <v>-183</v>
      </c>
      <c r="C66" s="12">
        <f>E66-D97</f>
        <v>-165</v>
      </c>
      <c r="D66" s="10">
        <f>D97-183</f>
        <v>38645</v>
      </c>
      <c r="E66" s="10">
        <f>D97-165</f>
        <v>38663</v>
      </c>
      <c r="G66" s="7"/>
      <c r="H66" s="8"/>
      <c r="J66" s="12">
        <f>G97-G66</f>
        <v>0</v>
      </c>
      <c r="K66" s="12">
        <f>G97-H66</f>
        <v>0</v>
      </c>
    </row>
    <row r="67" spans="1:11" ht="15.75">
      <c r="A67" s="1" t="s">
        <v>117</v>
      </c>
      <c r="B67" s="12">
        <v>-180</v>
      </c>
      <c r="C67" s="12">
        <v>-170</v>
      </c>
      <c r="D67" s="10">
        <f>D97+B67</f>
        <v>38648</v>
      </c>
      <c r="E67" s="10">
        <f>D97+C67</f>
        <v>38658</v>
      </c>
      <c r="G67" s="7"/>
      <c r="H67" s="8"/>
      <c r="K67" s="12"/>
    </row>
    <row r="68" spans="1:11" ht="15.75">
      <c r="A68" s="1" t="s">
        <v>118</v>
      </c>
      <c r="B68" s="12">
        <v>-170</v>
      </c>
      <c r="C68" s="12">
        <v>-160</v>
      </c>
      <c r="D68" s="10">
        <f>D97+B68</f>
        <v>38658</v>
      </c>
      <c r="E68" s="10">
        <f>D97+C68</f>
        <v>38668</v>
      </c>
      <c r="G68" s="7"/>
      <c r="H68" s="8"/>
      <c r="K68" s="12"/>
    </row>
    <row r="69" spans="1:11" ht="15.75">
      <c r="A69" s="1" t="s">
        <v>17</v>
      </c>
      <c r="B69" s="12">
        <f>D69-D97</f>
        <v>-139</v>
      </c>
      <c r="C69" s="12">
        <f>E69-D97</f>
        <v>-138</v>
      </c>
      <c r="D69" s="10">
        <f>D97-139</f>
        <v>38689</v>
      </c>
      <c r="E69" s="10">
        <f>D97-138</f>
        <v>38690</v>
      </c>
      <c r="G69" s="7"/>
      <c r="H69" s="8"/>
      <c r="J69" s="12">
        <f>G97-G69</f>
        <v>0</v>
      </c>
      <c r="K69" s="12">
        <f>G97-H69</f>
        <v>0</v>
      </c>
    </row>
    <row r="70" spans="1:11" ht="15.75">
      <c r="A70" s="1" t="s">
        <v>16</v>
      </c>
      <c r="B70" s="12">
        <f>D70-D97</f>
        <v>-137</v>
      </c>
      <c r="C70" s="12">
        <f>E70-D97</f>
        <v>-109</v>
      </c>
      <c r="D70" s="10">
        <f>D97-137</f>
        <v>38691</v>
      </c>
      <c r="E70" s="10">
        <f>D97-109</f>
        <v>38719</v>
      </c>
      <c r="G70" s="7"/>
      <c r="H70" s="8"/>
      <c r="J70" s="12">
        <f>G97-G70</f>
        <v>0</v>
      </c>
      <c r="K70" s="12">
        <f>G97-H70</f>
        <v>0</v>
      </c>
    </row>
    <row r="71" spans="1:11" ht="15.75">
      <c r="A71" s="1" t="s">
        <v>18</v>
      </c>
      <c r="B71" s="12">
        <f>D71-D97</f>
        <v>-120</v>
      </c>
      <c r="C71" s="12">
        <f>E71-D97</f>
        <v>-102</v>
      </c>
      <c r="D71" s="10">
        <f>D97-120</f>
        <v>38708</v>
      </c>
      <c r="E71" s="10">
        <f>D97-102</f>
        <v>38726</v>
      </c>
      <c r="G71" s="7"/>
      <c r="H71" s="8"/>
      <c r="J71" s="12">
        <f>G97-G71</f>
        <v>0</v>
      </c>
      <c r="K71" s="12">
        <f>G97-H71</f>
        <v>0</v>
      </c>
    </row>
    <row r="72" spans="1:11" ht="15.75">
      <c r="A72" s="1" t="s">
        <v>119</v>
      </c>
      <c r="B72" s="12">
        <v>-120</v>
      </c>
      <c r="C72" s="12">
        <v>-100</v>
      </c>
      <c r="D72" s="10">
        <f>D97+B72</f>
        <v>38708</v>
      </c>
      <c r="E72" s="10">
        <f>D97+C72</f>
        <v>38728</v>
      </c>
      <c r="G72" s="7"/>
      <c r="H72" s="8"/>
      <c r="K72" s="12"/>
    </row>
    <row r="73" spans="1:11" ht="15.75">
      <c r="A73" s="1" t="s">
        <v>32</v>
      </c>
      <c r="B73" s="12">
        <f>D73-D97</f>
        <v>-113</v>
      </c>
      <c r="C73" s="12">
        <f>E73-D97</f>
        <v>-95</v>
      </c>
      <c r="D73" s="10">
        <f>D97-113</f>
        <v>38715</v>
      </c>
      <c r="E73" s="10">
        <f>D97-95</f>
        <v>38733</v>
      </c>
      <c r="G73" s="7"/>
      <c r="H73" s="8"/>
      <c r="J73" s="12">
        <f>G97-G73</f>
        <v>0</v>
      </c>
      <c r="K73" s="12">
        <f>G97-H73</f>
        <v>0</v>
      </c>
    </row>
    <row r="74" spans="1:11" ht="15.75">
      <c r="A74" s="1" t="s">
        <v>33</v>
      </c>
      <c r="B74" s="12">
        <f>D74-D97</f>
        <v>-95</v>
      </c>
      <c r="C74" s="12">
        <f>E74-D97</f>
        <v>-95</v>
      </c>
      <c r="D74" s="10">
        <f>D97-95</f>
        <v>38733</v>
      </c>
      <c r="E74" s="10">
        <f>D97-95</f>
        <v>38733</v>
      </c>
      <c r="G74" s="7"/>
      <c r="H74" s="8"/>
      <c r="J74" s="12">
        <f>G97-G74</f>
        <v>0</v>
      </c>
      <c r="K74" s="12">
        <f>G97-H74</f>
        <v>0</v>
      </c>
    </row>
    <row r="75" spans="1:11" ht="15.75">
      <c r="A75" s="1" t="s">
        <v>19</v>
      </c>
      <c r="B75" s="12">
        <f>D75-D97</f>
        <v>-94</v>
      </c>
      <c r="C75" s="12">
        <f>E75-D97</f>
        <v>-88</v>
      </c>
      <c r="D75" s="10">
        <f>D97-94</f>
        <v>38734</v>
      </c>
      <c r="E75" s="10">
        <f>D97-88</f>
        <v>38740</v>
      </c>
      <c r="G75" s="7"/>
      <c r="H75" s="8"/>
      <c r="J75" s="12">
        <f>G97-G75</f>
        <v>0</v>
      </c>
      <c r="K75" s="12">
        <f>G97-H75</f>
        <v>0</v>
      </c>
    </row>
    <row r="76" spans="1:11" ht="15.75">
      <c r="A76" s="1" t="s">
        <v>120</v>
      </c>
      <c r="B76" s="12">
        <v>-90</v>
      </c>
      <c r="C76" s="12">
        <v>-85</v>
      </c>
      <c r="D76" s="10">
        <f>D97+B76</f>
        <v>38738</v>
      </c>
      <c r="E76" s="10">
        <f>D97+C76</f>
        <v>38743</v>
      </c>
      <c r="G76" s="7"/>
      <c r="H76" s="8"/>
      <c r="K76" s="12"/>
    </row>
    <row r="77" spans="1:11" ht="15.75">
      <c r="A77" s="1" t="s">
        <v>34</v>
      </c>
      <c r="B77" s="12">
        <f>D77-D97</f>
        <v>-85</v>
      </c>
      <c r="C77" s="12">
        <f>E77-D97</f>
        <v>-81</v>
      </c>
      <c r="D77" s="10">
        <f>D97-85</f>
        <v>38743</v>
      </c>
      <c r="E77" s="10">
        <f>D97-81</f>
        <v>38747</v>
      </c>
      <c r="G77" s="7"/>
      <c r="H77" s="8"/>
      <c r="J77" s="12">
        <f>G97-G77</f>
        <v>0</v>
      </c>
      <c r="K77" s="12">
        <f>G97-H77</f>
        <v>0</v>
      </c>
    </row>
    <row r="78" spans="1:11" ht="15.75">
      <c r="A78" s="1" t="s">
        <v>47</v>
      </c>
      <c r="B78" s="12">
        <f>D78-D97</f>
        <v>-78</v>
      </c>
      <c r="C78" s="12">
        <f>E78-D97</f>
        <v>-60</v>
      </c>
      <c r="D78" s="10">
        <f>D97-78</f>
        <v>38750</v>
      </c>
      <c r="E78" s="10">
        <f>D97-60</f>
        <v>38768</v>
      </c>
      <c r="G78" s="7"/>
      <c r="H78" s="8"/>
      <c r="J78" s="12">
        <f>G97-G78</f>
        <v>0</v>
      </c>
      <c r="K78" s="12">
        <f>G97-H78</f>
        <v>0</v>
      </c>
    </row>
    <row r="79" spans="1:11" ht="15.75">
      <c r="A79" s="1" t="s">
        <v>121</v>
      </c>
      <c r="B79" s="12">
        <v>-60</v>
      </c>
      <c r="C79" s="12">
        <v>-50</v>
      </c>
      <c r="D79" s="10">
        <f>D97+B79</f>
        <v>38768</v>
      </c>
      <c r="E79" s="10">
        <f>D97+C79</f>
        <v>38778</v>
      </c>
      <c r="G79" s="7"/>
      <c r="H79" s="8"/>
      <c r="K79" s="12"/>
    </row>
    <row r="80" spans="1:11" ht="15.75">
      <c r="A80" s="1" t="s">
        <v>48</v>
      </c>
      <c r="B80" s="12">
        <f>D80-D97</f>
        <v>-50</v>
      </c>
      <c r="C80" s="12">
        <f>E80-D97</f>
        <v>-39</v>
      </c>
      <c r="D80" s="10">
        <f>D97-50</f>
        <v>38778</v>
      </c>
      <c r="E80" s="10">
        <f>D97-39</f>
        <v>38789</v>
      </c>
      <c r="G80" s="7"/>
      <c r="H80" s="8"/>
      <c r="J80" s="12">
        <f>G97-G80</f>
        <v>0</v>
      </c>
      <c r="K80" s="12">
        <f>G97-H80</f>
        <v>0</v>
      </c>
    </row>
    <row r="81" spans="1:11" ht="15.75">
      <c r="A81" s="1" t="s">
        <v>49</v>
      </c>
      <c r="B81" s="12">
        <f>D81-D97</f>
        <v>-36</v>
      </c>
      <c r="C81" s="12">
        <f>E81-D97</f>
        <v>-32</v>
      </c>
      <c r="D81" s="10">
        <f>D97-36</f>
        <v>38792</v>
      </c>
      <c r="E81" s="10">
        <f>D97-32</f>
        <v>38796</v>
      </c>
      <c r="G81" s="7"/>
      <c r="H81" s="8"/>
      <c r="J81" s="12">
        <f>G97-G81</f>
        <v>0</v>
      </c>
      <c r="K81" s="12">
        <f>G97-H81</f>
        <v>0</v>
      </c>
    </row>
    <row r="82" spans="1:11" ht="15.75">
      <c r="A82" s="1" t="s">
        <v>50</v>
      </c>
      <c r="B82" s="12">
        <f>D82-D97</f>
        <v>-29</v>
      </c>
      <c r="C82" s="12">
        <f>E82-D97</f>
        <v>-18</v>
      </c>
      <c r="D82" s="10">
        <f>D97-29</f>
        <v>38799</v>
      </c>
      <c r="E82" s="7">
        <f>D97-18</f>
        <v>38810</v>
      </c>
      <c r="G82" s="11"/>
      <c r="H82" s="11"/>
      <c r="J82" s="12">
        <f>G97-G82</f>
        <v>0</v>
      </c>
      <c r="K82" s="12">
        <f>G97-H82</f>
        <v>0</v>
      </c>
    </row>
    <row r="83" spans="1:11" ht="15.75">
      <c r="A83" s="1" t="s">
        <v>35</v>
      </c>
      <c r="B83" s="12">
        <v>-29</v>
      </c>
      <c r="C83" s="12">
        <v>-18</v>
      </c>
      <c r="D83" s="10">
        <f>D97-29</f>
        <v>38799</v>
      </c>
      <c r="E83" s="10">
        <f>D97-18</f>
        <v>38810</v>
      </c>
      <c r="G83" s="7"/>
      <c r="H83" s="7"/>
      <c r="J83" s="12">
        <f>G97-G83</f>
        <v>0</v>
      </c>
      <c r="K83" s="12">
        <f>G97-H83</f>
        <v>0</v>
      </c>
    </row>
    <row r="84" spans="1:11" ht="15.75">
      <c r="A84" s="1" t="s">
        <v>20</v>
      </c>
      <c r="B84" s="12">
        <v>-22</v>
      </c>
      <c r="C84" s="12">
        <v>-21</v>
      </c>
      <c r="D84" s="10">
        <f>D97-22</f>
        <v>38806</v>
      </c>
      <c r="E84" s="10">
        <f>D97-21</f>
        <v>38807</v>
      </c>
      <c r="G84" s="7"/>
      <c r="H84" s="7"/>
      <c r="J84" s="12">
        <f>G97-G84</f>
        <v>0</v>
      </c>
      <c r="K84" s="12">
        <f>G97-H84</f>
        <v>0</v>
      </c>
    </row>
    <row r="85" spans="1:11" ht="15.75">
      <c r="A85" s="1" t="s">
        <v>21</v>
      </c>
      <c r="B85" s="12">
        <v>-15</v>
      </c>
      <c r="C85" s="12">
        <v>-15</v>
      </c>
      <c r="D85" s="10">
        <f>D97-15</f>
        <v>38813</v>
      </c>
      <c r="E85" s="10">
        <f>D97-15</f>
        <v>38813</v>
      </c>
      <c r="G85" s="7"/>
      <c r="H85" s="7"/>
      <c r="K85" s="12"/>
    </row>
    <row r="86" spans="1:11" ht="15.75">
      <c r="A86" s="1" t="s">
        <v>44</v>
      </c>
      <c r="B86" s="12">
        <v>-14</v>
      </c>
      <c r="C86" s="12">
        <v>-12</v>
      </c>
      <c r="D86" s="10">
        <f>D100-42</f>
        <v>38814</v>
      </c>
      <c r="E86" s="10">
        <f>E100-42</f>
        <v>38825</v>
      </c>
      <c r="G86" s="7"/>
      <c r="H86" s="7"/>
      <c r="K86" s="12"/>
    </row>
    <row r="87" spans="1:11" ht="15.75">
      <c r="A87" s="1" t="s">
        <v>22</v>
      </c>
      <c r="B87" s="5">
        <v>-12</v>
      </c>
      <c r="C87" s="5">
        <v>-11</v>
      </c>
      <c r="D87" s="10">
        <f>D97-12</f>
        <v>38816</v>
      </c>
      <c r="E87" s="10">
        <f>D97-11</f>
        <v>38817</v>
      </c>
      <c r="F87" s="1"/>
      <c r="G87" s="7"/>
      <c r="H87" s="7"/>
      <c r="J87" s="12">
        <f>G97-G87</f>
        <v>0</v>
      </c>
      <c r="K87" s="12">
        <f>G97-H87</f>
        <v>0</v>
      </c>
    </row>
    <row r="88" spans="1:11" ht="15.75">
      <c r="A88" s="1" t="s">
        <v>23</v>
      </c>
      <c r="B88" s="5">
        <v>-7</v>
      </c>
      <c r="C88" s="5">
        <v>-7</v>
      </c>
      <c r="D88" s="10">
        <v>38850</v>
      </c>
      <c r="E88" s="10">
        <v>38850</v>
      </c>
      <c r="F88" s="1"/>
      <c r="G88" s="7"/>
      <c r="H88" s="7"/>
      <c r="J88" s="12">
        <f>G97-G88</f>
        <v>0</v>
      </c>
      <c r="K88" s="12">
        <f>G97-H88</f>
        <v>0</v>
      </c>
    </row>
    <row r="89" spans="1:11" ht="15.75">
      <c r="A89" s="1" t="s">
        <v>80</v>
      </c>
      <c r="B89" s="5">
        <v>-7</v>
      </c>
      <c r="C89" s="5">
        <v>-5</v>
      </c>
      <c r="D89" s="10">
        <f>D97-7</f>
        <v>38821</v>
      </c>
      <c r="E89" s="10">
        <f>D97-5</f>
        <v>38823</v>
      </c>
      <c r="F89" s="1"/>
      <c r="G89" s="7"/>
      <c r="H89" s="7"/>
      <c r="K89" s="12"/>
    </row>
    <row r="90" spans="1:11" ht="15.75">
      <c r="A90" s="1" t="s">
        <v>82</v>
      </c>
      <c r="B90" s="5">
        <v>-6</v>
      </c>
      <c r="C90" s="5">
        <v>-6</v>
      </c>
      <c r="D90" s="10">
        <f>D97-6</f>
        <v>38822</v>
      </c>
      <c r="E90" s="10">
        <f>D97-6</f>
        <v>38822</v>
      </c>
      <c r="F90" s="1"/>
      <c r="G90" s="7"/>
      <c r="H90" s="7"/>
      <c r="J90" s="12">
        <f>G97-G90</f>
        <v>0</v>
      </c>
      <c r="K90" s="12">
        <f>G97-H90</f>
        <v>0</v>
      </c>
    </row>
    <row r="91" spans="1:11" ht="15.75">
      <c r="A91" s="1" t="s">
        <v>51</v>
      </c>
      <c r="B91" s="5">
        <v>-5</v>
      </c>
      <c r="C91" s="5">
        <v>-5</v>
      </c>
      <c r="D91" s="10">
        <f>D97-5</f>
        <v>38823</v>
      </c>
      <c r="E91" s="10">
        <f>D97-5</f>
        <v>38823</v>
      </c>
      <c r="F91" s="1"/>
      <c r="G91" s="7"/>
      <c r="H91" s="7"/>
      <c r="J91" s="12">
        <f>G97-G91</f>
        <v>0</v>
      </c>
      <c r="K91" s="12">
        <f>G97-H91</f>
        <v>0</v>
      </c>
    </row>
    <row r="92" spans="1:11" ht="15.75">
      <c r="A92" s="1" t="s">
        <v>36</v>
      </c>
      <c r="B92" s="5">
        <v>-5</v>
      </c>
      <c r="C92" s="5">
        <v>-5</v>
      </c>
      <c r="D92" s="10">
        <f>D97-5</f>
        <v>38823</v>
      </c>
      <c r="E92" s="10">
        <f>D97-5</f>
        <v>38823</v>
      </c>
      <c r="F92" s="1"/>
      <c r="G92" s="7"/>
      <c r="H92" s="7"/>
      <c r="J92" s="12">
        <f>G97-G92</f>
        <v>0</v>
      </c>
      <c r="K92" s="12">
        <f>G97-H92</f>
        <v>0</v>
      </c>
    </row>
    <row r="93" spans="1:11" ht="15.75">
      <c r="A93" s="1" t="s">
        <v>37</v>
      </c>
      <c r="B93" s="5">
        <v>-5</v>
      </c>
      <c r="C93" s="5">
        <v>-5</v>
      </c>
      <c r="D93" s="10">
        <f>D97-5</f>
        <v>38823</v>
      </c>
      <c r="E93" s="10">
        <f>D97-5</f>
        <v>38823</v>
      </c>
      <c r="F93" s="1"/>
      <c r="G93" s="7"/>
      <c r="H93" s="7"/>
      <c r="J93" s="12">
        <f>G97-G93</f>
        <v>0</v>
      </c>
      <c r="K93" s="12">
        <f>G97-H93</f>
        <v>0</v>
      </c>
    </row>
    <row r="94" spans="1:11" ht="15.75">
      <c r="A94" s="1" t="s">
        <v>24</v>
      </c>
      <c r="B94" s="5">
        <v>-5</v>
      </c>
      <c r="C94" s="5">
        <v>-5</v>
      </c>
      <c r="D94" s="10">
        <f>D97-5</f>
        <v>38823</v>
      </c>
      <c r="E94" s="10">
        <f>D97-5</f>
        <v>38823</v>
      </c>
      <c r="F94" s="1"/>
      <c r="G94" s="7"/>
      <c r="H94" s="7"/>
      <c r="J94" s="12">
        <f>G97-G94</f>
        <v>0</v>
      </c>
      <c r="K94" s="12">
        <f>G97-H94</f>
        <v>0</v>
      </c>
    </row>
    <row r="95" spans="1:11" ht="15.75">
      <c r="A95" s="1" t="s">
        <v>25</v>
      </c>
      <c r="B95" s="5">
        <v>-1</v>
      </c>
      <c r="C95" s="5">
        <v>-1</v>
      </c>
      <c r="D95" s="10">
        <f>D97-1</f>
        <v>38827</v>
      </c>
      <c r="E95" s="10">
        <f>D97-1</f>
        <v>38827</v>
      </c>
      <c r="F95" s="1"/>
      <c r="G95" s="7"/>
      <c r="H95" s="7"/>
      <c r="J95" s="12">
        <f>G97-G95</f>
        <v>0</v>
      </c>
      <c r="K95" s="12">
        <f>G97-H95</f>
        <v>0</v>
      </c>
    </row>
    <row r="96" spans="1:11" ht="15.75">
      <c r="A96" s="1" t="s">
        <v>38</v>
      </c>
      <c r="B96" s="5">
        <v>-1</v>
      </c>
      <c r="C96" s="5">
        <v>-1</v>
      </c>
      <c r="D96" s="10">
        <f>D97-1</f>
        <v>38827</v>
      </c>
      <c r="E96" s="10">
        <f>D97-1</f>
        <v>38827</v>
      </c>
      <c r="F96" s="1"/>
      <c r="G96" s="7"/>
      <c r="H96" s="7"/>
      <c r="J96" s="12">
        <f>G97-G96</f>
        <v>0</v>
      </c>
      <c r="K96" s="12">
        <f>G97-H96</f>
        <v>0</v>
      </c>
    </row>
    <row r="97" spans="1:11" ht="15.75">
      <c r="A97" s="2" t="s">
        <v>26</v>
      </c>
      <c r="B97" s="4">
        <f>D97-D97</f>
        <v>0</v>
      </c>
      <c r="C97" s="4">
        <f>E97-D97</f>
        <v>11</v>
      </c>
      <c r="D97" s="9">
        <f>D36</f>
        <v>38828</v>
      </c>
      <c r="E97" s="9">
        <f>E36</f>
        <v>38839</v>
      </c>
      <c r="F97" s="1"/>
      <c r="G97" s="7"/>
      <c r="H97" s="7"/>
      <c r="J97" s="12">
        <f>G97-G97</f>
        <v>0</v>
      </c>
      <c r="K97" s="12">
        <f>G97-H97</f>
        <v>0</v>
      </c>
    </row>
    <row r="98" spans="1:11" ht="15.75">
      <c r="A98" s="1" t="s">
        <v>39</v>
      </c>
      <c r="B98" s="5">
        <f>D98-D97</f>
        <v>7</v>
      </c>
      <c r="C98" s="5">
        <f>E98-D97</f>
        <v>18</v>
      </c>
      <c r="D98" s="10">
        <f>D97+7</f>
        <v>38835</v>
      </c>
      <c r="E98" s="10">
        <f>E97+7</f>
        <v>38846</v>
      </c>
      <c r="F98" s="1"/>
      <c r="G98" s="7"/>
      <c r="H98" s="7"/>
      <c r="J98" s="12">
        <f>G98-G97</f>
        <v>0</v>
      </c>
      <c r="K98" s="12">
        <f>H98-H97</f>
        <v>0</v>
      </c>
    </row>
    <row r="99" spans="1:11" ht="15.75">
      <c r="A99" s="1" t="s">
        <v>41</v>
      </c>
      <c r="B99" s="5">
        <f>D99-D97</f>
        <v>14</v>
      </c>
      <c r="C99" s="5">
        <f>E99-D97</f>
        <v>25</v>
      </c>
      <c r="D99" s="10">
        <f>D98+7</f>
        <v>38842</v>
      </c>
      <c r="E99" s="10">
        <f>E98+7</f>
        <v>38853</v>
      </c>
      <c r="F99" s="1"/>
      <c r="G99" s="7"/>
      <c r="H99" s="7"/>
      <c r="J99" s="12">
        <f>G99-G97</f>
        <v>0</v>
      </c>
      <c r="K99" s="12">
        <f>H99-H97</f>
        <v>0</v>
      </c>
    </row>
    <row r="100" spans="1:11" ht="15.75">
      <c r="A100" s="2" t="s">
        <v>27</v>
      </c>
      <c r="B100" s="4">
        <f>D100-D97</f>
        <v>28</v>
      </c>
      <c r="C100" s="4">
        <f>E100-D97</f>
        <v>39</v>
      </c>
      <c r="D100" s="9">
        <f>D99+14</f>
        <v>38856</v>
      </c>
      <c r="E100" s="9">
        <f>E99+14</f>
        <v>38867</v>
      </c>
      <c r="F100" s="1"/>
      <c r="G100" s="7"/>
      <c r="H100" s="7"/>
      <c r="J100" s="12">
        <f>G100-G97</f>
        <v>0</v>
      </c>
      <c r="K100" s="12">
        <f>H100-H97</f>
        <v>0</v>
      </c>
    </row>
    <row r="101" spans="1:11" ht="15.75">
      <c r="A101" s="1" t="s">
        <v>40</v>
      </c>
      <c r="B101" s="5">
        <f>D101-D97</f>
        <v>14</v>
      </c>
      <c r="C101" s="5">
        <f>E101-D97</f>
        <v>35</v>
      </c>
      <c r="D101" s="10">
        <f>D39</f>
        <v>38842</v>
      </c>
      <c r="E101" s="10">
        <f>D100+7</f>
        <v>38863</v>
      </c>
      <c r="F101" s="1"/>
      <c r="G101" s="7"/>
      <c r="H101" s="7"/>
      <c r="J101" s="12">
        <f>G101-G97</f>
        <v>0</v>
      </c>
      <c r="K101" s="12">
        <f>H101-H97</f>
        <v>0</v>
      </c>
    </row>
    <row r="102" spans="1:11" ht="15.75">
      <c r="A102" s="1" t="s">
        <v>28</v>
      </c>
      <c r="B102" s="5">
        <f>D102-D97</f>
        <v>36</v>
      </c>
      <c r="C102" s="5">
        <f>E102-D97</f>
        <v>40</v>
      </c>
      <c r="D102" s="10">
        <f>E101+1</f>
        <v>38864</v>
      </c>
      <c r="E102" s="10">
        <f>D102+4</f>
        <v>38868</v>
      </c>
      <c r="F102" s="1"/>
      <c r="G102" s="7"/>
      <c r="H102" s="7"/>
      <c r="J102" s="12">
        <f>G102-G97</f>
        <v>0</v>
      </c>
      <c r="K102" s="12">
        <f>H102-H97</f>
        <v>0</v>
      </c>
    </row>
    <row r="103" spans="1:11" ht="15.75">
      <c r="A103" s="1" t="s">
        <v>29</v>
      </c>
      <c r="B103" s="5">
        <f>D103-D97</f>
        <v>40</v>
      </c>
      <c r="C103" s="5">
        <f>E103-D97</f>
        <v>42</v>
      </c>
      <c r="D103" s="10">
        <f>E102</f>
        <v>38868</v>
      </c>
      <c r="E103" s="10">
        <f>D103+2</f>
        <v>38870</v>
      </c>
      <c r="F103" s="1"/>
      <c r="G103" s="7"/>
      <c r="H103" s="7"/>
      <c r="J103" s="12">
        <f>G103-G97</f>
        <v>0</v>
      </c>
      <c r="K103" s="12">
        <f>H103-H97</f>
        <v>0</v>
      </c>
    </row>
    <row r="104" spans="1:11" ht="15.75">
      <c r="A104" s="2" t="s">
        <v>30</v>
      </c>
      <c r="B104" s="4">
        <f>D104-D97</f>
        <v>42</v>
      </c>
      <c r="C104" s="4">
        <f>E104-D97</f>
        <v>14</v>
      </c>
      <c r="D104" s="9">
        <f>E103</f>
        <v>38870</v>
      </c>
      <c r="E104" s="9">
        <f>E39</f>
        <v>38842</v>
      </c>
      <c r="F104" s="1"/>
      <c r="G104" s="7"/>
      <c r="H104" s="7"/>
      <c r="J104" s="12">
        <f>G104-G97</f>
        <v>0</v>
      </c>
      <c r="K104" s="12">
        <f>H104-H97</f>
        <v>0</v>
      </c>
    </row>
    <row r="105" spans="1:11" ht="15.75">
      <c r="A105" s="2"/>
      <c r="B105" s="4"/>
      <c r="C105" s="4"/>
      <c r="D105" s="9"/>
      <c r="E105" s="9"/>
      <c r="F105" s="1"/>
      <c r="G105" s="7"/>
      <c r="H105" s="7"/>
      <c r="K105" s="12"/>
    </row>
    <row r="106" ht="15.75">
      <c r="A106" s="1" t="s">
        <v>46</v>
      </c>
    </row>
    <row r="108" spans="1:5" ht="15.75">
      <c r="A108" s="19" t="s">
        <v>79</v>
      </c>
      <c r="B108" s="19"/>
      <c r="C108" s="19"/>
      <c r="D108" s="19"/>
      <c r="E108" s="19"/>
    </row>
    <row r="109" ht="15.75">
      <c r="A109" s="1"/>
    </row>
    <row r="110" ht="15.75">
      <c r="A110" s="2" t="s">
        <v>52</v>
      </c>
    </row>
    <row r="111" ht="15.75">
      <c r="A111" s="1" t="s">
        <v>53</v>
      </c>
    </row>
    <row r="112" ht="15.75">
      <c r="A112" s="1" t="s">
        <v>54</v>
      </c>
    </row>
    <row r="113" ht="15.75">
      <c r="A113" s="1" t="s">
        <v>55</v>
      </c>
    </row>
    <row r="114" ht="15.75">
      <c r="A114" s="1" t="s">
        <v>56</v>
      </c>
    </row>
    <row r="115" ht="15.75">
      <c r="A115" s="1" t="s">
        <v>57</v>
      </c>
    </row>
    <row r="116" ht="15.75">
      <c r="A116" s="1" t="s">
        <v>58</v>
      </c>
    </row>
    <row r="117" ht="15.75">
      <c r="A117" s="1" t="s">
        <v>59</v>
      </c>
    </row>
    <row r="118" ht="15.75">
      <c r="A118" s="1"/>
    </row>
    <row r="119" ht="15.75">
      <c r="A119" s="2" t="s">
        <v>60</v>
      </c>
    </row>
    <row r="120" ht="15.75">
      <c r="A120" s="1" t="s">
        <v>61</v>
      </c>
    </row>
    <row r="121" ht="15.75">
      <c r="A121" s="1" t="s">
        <v>62</v>
      </c>
    </row>
    <row r="122" ht="15.75">
      <c r="A122" s="1" t="s">
        <v>63</v>
      </c>
    </row>
    <row r="123" ht="15.75">
      <c r="A123" s="1" t="s">
        <v>64</v>
      </c>
    </row>
    <row r="124" ht="15.75">
      <c r="A124" s="1" t="s">
        <v>65</v>
      </c>
    </row>
    <row r="125" ht="15.75">
      <c r="A125" s="1" t="s">
        <v>66</v>
      </c>
    </row>
    <row r="126" ht="15.75">
      <c r="A126" s="1" t="s">
        <v>99</v>
      </c>
    </row>
    <row r="127" ht="15.75">
      <c r="A127" s="1" t="s">
        <v>67</v>
      </c>
    </row>
    <row r="128" ht="15.75">
      <c r="A128" s="1" t="s">
        <v>68</v>
      </c>
    </row>
    <row r="129" ht="15.75">
      <c r="A129" s="1" t="s">
        <v>69</v>
      </c>
    </row>
    <row r="130" ht="15.75">
      <c r="A130" s="1" t="s">
        <v>70</v>
      </c>
    </row>
    <row r="131" ht="15.75">
      <c r="A131" s="1" t="s">
        <v>71</v>
      </c>
    </row>
    <row r="132" ht="15.75">
      <c r="A132" s="1" t="s">
        <v>72</v>
      </c>
    </row>
    <row r="133" ht="15.75">
      <c r="A133" s="1" t="s">
        <v>73</v>
      </c>
    </row>
    <row r="134" ht="15.75">
      <c r="A134" s="1" t="s">
        <v>74</v>
      </c>
    </row>
    <row r="135" ht="15.75">
      <c r="A135" s="1" t="s">
        <v>75</v>
      </c>
    </row>
    <row r="136" ht="15.75">
      <c r="A136" s="1" t="s">
        <v>76</v>
      </c>
    </row>
    <row r="137" ht="15.75">
      <c r="A137" s="1" t="s">
        <v>77</v>
      </c>
    </row>
    <row r="138" ht="15.75">
      <c r="A138" s="1" t="s">
        <v>78</v>
      </c>
    </row>
    <row r="140" spans="1:5" ht="15.75">
      <c r="A140" s="19" t="s">
        <v>83</v>
      </c>
      <c r="B140" s="19"/>
      <c r="C140" s="19"/>
      <c r="D140" s="19"/>
      <c r="E140" s="19"/>
    </row>
    <row r="141" spans="1:5" ht="15.75">
      <c r="A141" s="2" t="s">
        <v>81</v>
      </c>
      <c r="B141" s="1"/>
      <c r="C141" s="1"/>
      <c r="D141" s="1"/>
      <c r="E141" s="1"/>
    </row>
    <row r="142" spans="1:5" ht="15.75">
      <c r="A142" s="1" t="s">
        <v>84</v>
      </c>
      <c r="B142" s="1"/>
      <c r="C142" s="1"/>
      <c r="D142" s="1"/>
      <c r="E142" s="1"/>
    </row>
    <row r="143" spans="1:5" ht="15.75">
      <c r="A143" s="1" t="s">
        <v>85</v>
      </c>
      <c r="B143" s="1"/>
      <c r="C143" s="1"/>
      <c r="D143" s="1"/>
      <c r="E143" s="1"/>
    </row>
    <row r="144" spans="1:5" ht="15.75">
      <c r="A144" s="1" t="s">
        <v>86</v>
      </c>
      <c r="B144" s="1"/>
      <c r="C144" s="1"/>
      <c r="D144" s="1"/>
      <c r="E144" s="1"/>
    </row>
    <row r="145" spans="1:5" ht="15.75">
      <c r="A145" s="1" t="s">
        <v>87</v>
      </c>
      <c r="B145" s="1"/>
      <c r="C145" s="1"/>
      <c r="D145" s="1"/>
      <c r="E145" s="1"/>
    </row>
    <row r="146" spans="1:5" ht="15.75">
      <c r="A146" s="1" t="s">
        <v>88</v>
      </c>
      <c r="B146" s="1"/>
      <c r="C146" s="1"/>
      <c r="D146" s="1"/>
      <c r="E146" s="1"/>
    </row>
    <row r="147" spans="1:5" ht="15.75">
      <c r="A147" s="1" t="s">
        <v>89</v>
      </c>
      <c r="B147" s="1"/>
      <c r="C147" s="1"/>
      <c r="D147" s="1"/>
      <c r="E147" s="1"/>
    </row>
    <row r="148" spans="1:5" ht="15.75">
      <c r="A148" s="1" t="s">
        <v>95</v>
      </c>
      <c r="B148" s="1"/>
      <c r="C148" s="1"/>
      <c r="D148" s="1"/>
      <c r="E148" s="1"/>
    </row>
    <row r="149" spans="1:5" ht="15.75">
      <c r="A149" s="1" t="s">
        <v>96</v>
      </c>
      <c r="B149" s="1"/>
      <c r="C149" s="1"/>
      <c r="D149" s="1"/>
      <c r="E149" s="1"/>
    </row>
    <row r="150" spans="1:5" ht="15.75">
      <c r="A150" s="1" t="s">
        <v>100</v>
      </c>
      <c r="B150" s="1"/>
      <c r="C150" s="1"/>
      <c r="D150" s="1"/>
      <c r="E150" s="1"/>
    </row>
    <row r="151" spans="1:5" ht="15.75">
      <c r="A151" s="1" t="s">
        <v>103</v>
      </c>
      <c r="B151" s="1"/>
      <c r="C151" s="1"/>
      <c r="D151" s="1"/>
      <c r="E151" s="1"/>
    </row>
    <row r="152" spans="1:5" ht="15.75">
      <c r="A152" s="1" t="s">
        <v>104</v>
      </c>
      <c r="B152" s="1"/>
      <c r="C152" s="1"/>
      <c r="D152" s="1"/>
      <c r="E152" s="1"/>
    </row>
    <row r="153" spans="1:5" ht="15.75">
      <c r="A153" s="1" t="s">
        <v>105</v>
      </c>
      <c r="B153" s="1"/>
      <c r="C153" s="1"/>
      <c r="D153" s="1"/>
      <c r="E153" s="1"/>
    </row>
    <row r="154" spans="1:5" ht="15.75">
      <c r="A154" s="1" t="s">
        <v>106</v>
      </c>
      <c r="B154" s="1"/>
      <c r="C154" s="1"/>
      <c r="D154" s="1"/>
      <c r="E154" s="1"/>
    </row>
    <row r="155" spans="1:5" ht="15.75">
      <c r="A155" s="1" t="s">
        <v>111</v>
      </c>
      <c r="B155" s="1"/>
      <c r="C155" s="1"/>
      <c r="D155" s="1"/>
      <c r="E155" s="1"/>
    </row>
    <row r="156" spans="1:5" ht="15.75">
      <c r="A156" s="1"/>
      <c r="B156" s="1"/>
      <c r="C156" s="1"/>
      <c r="D156" s="1"/>
      <c r="E156" s="1"/>
    </row>
    <row r="157" spans="1:5" ht="15.75">
      <c r="A157" s="2" t="s">
        <v>90</v>
      </c>
      <c r="B157" s="1"/>
      <c r="C157" s="1"/>
      <c r="D157" s="1"/>
      <c r="E157" s="1"/>
    </row>
    <row r="158" spans="1:5" ht="15.75">
      <c r="A158" s="1" t="s">
        <v>91</v>
      </c>
      <c r="B158" s="1"/>
      <c r="C158" s="1"/>
      <c r="D158" s="1"/>
      <c r="E158" s="1"/>
    </row>
    <row r="159" spans="1:5" ht="15.75">
      <c r="A159" s="1" t="s">
        <v>92</v>
      </c>
      <c r="B159" s="1"/>
      <c r="C159" s="1"/>
      <c r="D159" s="1"/>
      <c r="E159" s="1"/>
    </row>
    <row r="160" spans="1:5" ht="15.75">
      <c r="A160" s="1" t="s">
        <v>93</v>
      </c>
      <c r="B160" s="1"/>
      <c r="C160" s="1"/>
      <c r="D160" s="1"/>
      <c r="E160" s="1"/>
    </row>
    <row r="161" spans="1:5" ht="15.75">
      <c r="A161" s="1" t="s">
        <v>102</v>
      </c>
      <c r="B161" s="1"/>
      <c r="C161" s="1"/>
      <c r="D161" s="1"/>
      <c r="E161" s="1"/>
    </row>
    <row r="162" spans="1:5" ht="15.75">
      <c r="A162" s="1" t="s">
        <v>94</v>
      </c>
      <c r="B162" s="1"/>
      <c r="C162" s="1"/>
      <c r="D162" s="1"/>
      <c r="E162" s="1"/>
    </row>
    <row r="163" spans="1:5" ht="15.75">
      <c r="A163" s="1" t="s">
        <v>97</v>
      </c>
      <c r="B163" s="1"/>
      <c r="C163" s="1"/>
      <c r="D163" s="1"/>
      <c r="E163" s="1"/>
    </row>
    <row r="164" spans="1:5" ht="15.75">
      <c r="A164" s="1" t="s">
        <v>98</v>
      </c>
      <c r="B164" s="1"/>
      <c r="C164" s="1"/>
      <c r="D164" s="1"/>
      <c r="E164" s="1"/>
    </row>
    <row r="165" spans="1:5" ht="15.75">
      <c r="A165" s="1" t="s">
        <v>101</v>
      </c>
      <c r="B165" s="1"/>
      <c r="C165" s="1"/>
      <c r="D165" s="1"/>
      <c r="E165" s="1"/>
    </row>
    <row r="166" spans="1:5" ht="15.75">
      <c r="A166" s="1" t="s">
        <v>107</v>
      </c>
      <c r="B166" s="1"/>
      <c r="C166" s="1"/>
      <c r="D166" s="1"/>
      <c r="E166" s="1"/>
    </row>
    <row r="167" ht="15.75">
      <c r="A167" s="1" t="s">
        <v>108</v>
      </c>
    </row>
    <row r="168" ht="15.75">
      <c r="A168" s="1" t="s">
        <v>112</v>
      </c>
    </row>
    <row r="169" ht="15.75">
      <c r="A169" s="1" t="s">
        <v>113</v>
      </c>
    </row>
    <row r="170" ht="15.75">
      <c r="A170" s="1" t="s">
        <v>115</v>
      </c>
    </row>
    <row r="171" ht="15.75">
      <c r="A171" s="1"/>
    </row>
    <row r="172" ht="15.75">
      <c r="A172" s="2" t="s">
        <v>109</v>
      </c>
    </row>
    <row r="173" ht="15.75">
      <c r="A173" s="1" t="s">
        <v>110</v>
      </c>
    </row>
    <row r="174" ht="15.75">
      <c r="A174" s="1" t="s">
        <v>114</v>
      </c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</sheetData>
  <mergeCells count="8">
    <mergeCell ref="A1:E1"/>
    <mergeCell ref="A108:E108"/>
    <mergeCell ref="A140:E140"/>
    <mergeCell ref="B2:C2"/>
    <mergeCell ref="D2:E2"/>
    <mergeCell ref="D62:E62"/>
    <mergeCell ref="B62:C62"/>
    <mergeCell ref="A61:E61"/>
  </mergeCells>
  <printOptions/>
  <pageMargins left="0.75" right="0.75" top="1" bottom="1" header="0.5" footer="0.5"/>
  <pageSetup horizontalDpi="600" verticalDpi="600" orientation="portrait" r:id="rId1"/>
  <rowBreaks count="1" manualBreakCount="1"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B24" sqref="B24"/>
    </sheetView>
  </sheetViews>
  <sheetFormatPr defaultColWidth="9.140625" defaultRowHeight="12.75"/>
  <cols>
    <col min="1" max="1" width="51.140625" style="0" customWidth="1"/>
    <col min="2" max="2" width="11.140625" style="0" customWidth="1"/>
    <col min="3" max="3" width="9.28125" style="0" customWidth="1"/>
    <col min="4" max="4" width="11.140625" style="0" customWidth="1"/>
    <col min="5" max="5" width="11.8515625" style="0" customWidth="1"/>
  </cols>
  <sheetData>
    <row r="1" spans="1:5" ht="15.75">
      <c r="A1" s="18" t="s">
        <v>191</v>
      </c>
      <c r="B1" s="18"/>
      <c r="C1" s="18"/>
      <c r="D1" s="18"/>
      <c r="E1" s="18"/>
    </row>
    <row r="2" spans="2:5" ht="30.75" customHeight="1">
      <c r="B2" s="18" t="s">
        <v>189</v>
      </c>
      <c r="C2" s="18"/>
      <c r="D2" s="18" t="s">
        <v>190</v>
      </c>
      <c r="E2" s="18"/>
    </row>
    <row r="3" spans="1:5" ht="15.75">
      <c r="A3" s="2" t="s">
        <v>0</v>
      </c>
      <c r="B3" s="3" t="s">
        <v>1</v>
      </c>
      <c r="C3" s="3" t="s">
        <v>2</v>
      </c>
      <c r="D3" s="3" t="s">
        <v>1</v>
      </c>
      <c r="E3" s="3" t="s">
        <v>2</v>
      </c>
    </row>
    <row r="4" spans="1:5" ht="15.75">
      <c r="A4" s="1" t="s">
        <v>165</v>
      </c>
      <c r="B4" s="16">
        <v>-336</v>
      </c>
      <c r="C4" s="16">
        <v>-304</v>
      </c>
      <c r="D4" s="15">
        <f>$D$33+B4</f>
        <v>36983</v>
      </c>
      <c r="E4" s="15">
        <f>$D$33+C4</f>
        <v>37015</v>
      </c>
    </row>
    <row r="5" spans="1:5" ht="15.75">
      <c r="A5" s="1" t="s">
        <v>187</v>
      </c>
      <c r="B5" s="1">
        <v>-301</v>
      </c>
      <c r="C5" s="1">
        <v>-300</v>
      </c>
      <c r="D5" s="15">
        <f aca="true" t="shared" si="0" ref="D5:D32">$D$33+B5</f>
        <v>37018</v>
      </c>
      <c r="E5" s="15">
        <f aca="true" t="shared" si="1" ref="E5:E32">$D$33+C5</f>
        <v>37019</v>
      </c>
    </row>
    <row r="6" spans="1:5" ht="15.75">
      <c r="A6" s="1" t="s">
        <v>188</v>
      </c>
      <c r="B6" s="1">
        <v>-301</v>
      </c>
      <c r="C6" s="1">
        <v>-300</v>
      </c>
      <c r="D6" s="15">
        <f t="shared" si="0"/>
        <v>37018</v>
      </c>
      <c r="E6" s="15">
        <f t="shared" si="1"/>
        <v>37019</v>
      </c>
    </row>
    <row r="7" spans="1:5" ht="15.75">
      <c r="A7" s="1" t="s">
        <v>166</v>
      </c>
      <c r="B7" s="16">
        <v>-301</v>
      </c>
      <c r="C7" s="16">
        <v>-297</v>
      </c>
      <c r="D7" s="15">
        <f t="shared" si="0"/>
        <v>37018</v>
      </c>
      <c r="E7" s="15">
        <f t="shared" si="1"/>
        <v>37022</v>
      </c>
    </row>
    <row r="8" spans="1:5" ht="15.75">
      <c r="A8" s="1" t="s">
        <v>4</v>
      </c>
      <c r="B8" s="1">
        <v>-287</v>
      </c>
      <c r="C8" s="1">
        <v>-283</v>
      </c>
      <c r="D8" s="15">
        <f t="shared" si="0"/>
        <v>37032</v>
      </c>
      <c r="E8" s="15">
        <f t="shared" si="1"/>
        <v>37036</v>
      </c>
    </row>
    <row r="9" spans="1:5" ht="15.75">
      <c r="A9" s="1" t="s">
        <v>167</v>
      </c>
      <c r="B9" s="1">
        <v>-273</v>
      </c>
      <c r="C9" s="1">
        <v>-248</v>
      </c>
      <c r="D9" s="15">
        <f t="shared" si="0"/>
        <v>37046</v>
      </c>
      <c r="E9" s="15">
        <f t="shared" si="1"/>
        <v>37071</v>
      </c>
    </row>
    <row r="10" spans="1:5" ht="15.75">
      <c r="A10" s="1" t="s">
        <v>145</v>
      </c>
      <c r="B10" s="1">
        <v>-245</v>
      </c>
      <c r="C10" s="1">
        <v>-171</v>
      </c>
      <c r="D10" s="15">
        <f t="shared" si="0"/>
        <v>37074</v>
      </c>
      <c r="E10" s="15">
        <f t="shared" si="1"/>
        <v>37148</v>
      </c>
    </row>
    <row r="11" spans="1:5" ht="15.75">
      <c r="A11" s="1" t="s">
        <v>182</v>
      </c>
      <c r="B11" s="1">
        <v>-210</v>
      </c>
      <c r="C11" s="1">
        <v>-207</v>
      </c>
      <c r="D11" s="15">
        <f t="shared" si="0"/>
        <v>37109</v>
      </c>
      <c r="E11" s="15">
        <f t="shared" si="1"/>
        <v>37112</v>
      </c>
    </row>
    <row r="12" spans="1:5" ht="15.75">
      <c r="A12" s="1" t="s">
        <v>146</v>
      </c>
      <c r="B12" s="1">
        <v>-161</v>
      </c>
      <c r="C12" s="1">
        <v>-157</v>
      </c>
      <c r="D12" s="15">
        <f t="shared" si="0"/>
        <v>37158</v>
      </c>
      <c r="E12" s="15">
        <f t="shared" si="1"/>
        <v>37162</v>
      </c>
    </row>
    <row r="13" spans="1:5" ht="15.75">
      <c r="A13" s="1" t="s">
        <v>181</v>
      </c>
      <c r="B13" s="1">
        <v>-161</v>
      </c>
      <c r="C13" s="1">
        <v>-136</v>
      </c>
      <c r="D13" s="15">
        <f t="shared" si="0"/>
        <v>37158</v>
      </c>
      <c r="E13" s="15">
        <f t="shared" si="1"/>
        <v>37183</v>
      </c>
    </row>
    <row r="14" spans="1:5" ht="15.75">
      <c r="A14" s="1" t="s">
        <v>8</v>
      </c>
      <c r="B14" s="1">
        <v>-154</v>
      </c>
      <c r="C14" s="1">
        <v>-136</v>
      </c>
      <c r="D14" s="15">
        <f t="shared" si="0"/>
        <v>37165</v>
      </c>
      <c r="E14" s="15">
        <f t="shared" si="1"/>
        <v>37183</v>
      </c>
    </row>
    <row r="15" spans="1:5" ht="15.75">
      <c r="A15" s="1" t="s">
        <v>127</v>
      </c>
      <c r="B15" s="1">
        <v>-133</v>
      </c>
      <c r="C15" s="1">
        <v>-129</v>
      </c>
      <c r="D15" s="15">
        <f t="shared" si="0"/>
        <v>37186</v>
      </c>
      <c r="E15" s="15">
        <f t="shared" si="1"/>
        <v>37190</v>
      </c>
    </row>
    <row r="16" spans="1:5" ht="15.75">
      <c r="A16" s="2" t="s">
        <v>10</v>
      </c>
      <c r="B16" s="2">
        <v>-133</v>
      </c>
      <c r="C16" s="2">
        <v>-108</v>
      </c>
      <c r="D16" s="17">
        <f t="shared" si="0"/>
        <v>37186</v>
      </c>
      <c r="E16" s="17">
        <f t="shared" si="1"/>
        <v>37211</v>
      </c>
    </row>
    <row r="17" spans="1:5" ht="15.75">
      <c r="A17" s="1" t="s">
        <v>128</v>
      </c>
      <c r="B17" s="1">
        <v>-109</v>
      </c>
      <c r="C17" s="1">
        <v>-105</v>
      </c>
      <c r="D17" s="15">
        <f t="shared" si="0"/>
        <v>37210</v>
      </c>
      <c r="E17" s="15">
        <f t="shared" si="1"/>
        <v>37214</v>
      </c>
    </row>
    <row r="18" spans="1:5" ht="15.75">
      <c r="A18" s="1" t="s">
        <v>11</v>
      </c>
      <c r="B18" s="1">
        <v>-105</v>
      </c>
      <c r="C18" s="1">
        <v>-101</v>
      </c>
      <c r="D18" s="15">
        <f t="shared" si="0"/>
        <v>37214</v>
      </c>
      <c r="E18" s="15">
        <f t="shared" si="1"/>
        <v>37218</v>
      </c>
    </row>
    <row r="19" spans="1:5" ht="15.75">
      <c r="A19" s="1" t="s">
        <v>12</v>
      </c>
      <c r="B19" s="1">
        <v>-98</v>
      </c>
      <c r="C19" s="1">
        <v>-87</v>
      </c>
      <c r="D19" s="15">
        <f t="shared" si="0"/>
        <v>37221</v>
      </c>
      <c r="E19" s="15">
        <f t="shared" si="1"/>
        <v>37232</v>
      </c>
    </row>
    <row r="20" spans="1:5" ht="15.75">
      <c r="A20" s="1" t="s">
        <v>13</v>
      </c>
      <c r="B20" s="1">
        <v>-84</v>
      </c>
      <c r="C20" s="1">
        <v>-80</v>
      </c>
      <c r="D20" s="15">
        <f t="shared" si="0"/>
        <v>37235</v>
      </c>
      <c r="E20" s="15">
        <f t="shared" si="1"/>
        <v>37239</v>
      </c>
    </row>
    <row r="21" spans="1:5" ht="15.75">
      <c r="A21" s="1" t="s">
        <v>168</v>
      </c>
      <c r="B21" s="1">
        <v>-77</v>
      </c>
      <c r="C21" s="1">
        <v>-73</v>
      </c>
      <c r="D21" s="15">
        <f t="shared" si="0"/>
        <v>37242</v>
      </c>
      <c r="E21" s="15">
        <f t="shared" si="1"/>
        <v>37246</v>
      </c>
    </row>
    <row r="22" spans="1:5" ht="15.75">
      <c r="A22" s="1" t="s">
        <v>172</v>
      </c>
      <c r="B22" s="1">
        <v>-61</v>
      </c>
      <c r="C22" s="1">
        <v>-52</v>
      </c>
      <c r="D22" s="15">
        <f t="shared" si="0"/>
        <v>37258</v>
      </c>
      <c r="E22" s="15">
        <f t="shared" si="1"/>
        <v>37267</v>
      </c>
    </row>
    <row r="23" spans="1:5" ht="15.75">
      <c r="A23" s="1" t="s">
        <v>169</v>
      </c>
      <c r="B23" s="1">
        <v>-58</v>
      </c>
      <c r="C23" s="1">
        <v>-28</v>
      </c>
      <c r="D23" s="15">
        <f t="shared" si="0"/>
        <v>37261</v>
      </c>
      <c r="E23" s="15">
        <f t="shared" si="1"/>
        <v>37291</v>
      </c>
    </row>
    <row r="24" spans="1:5" ht="15.75">
      <c r="A24" s="1" t="s">
        <v>14</v>
      </c>
      <c r="B24" s="1">
        <v>-42</v>
      </c>
      <c r="C24" s="1">
        <v>-38</v>
      </c>
      <c r="D24" s="15">
        <f t="shared" si="0"/>
        <v>37277</v>
      </c>
      <c r="E24" s="15">
        <f t="shared" si="1"/>
        <v>37281</v>
      </c>
    </row>
    <row r="25" spans="1:5" ht="15.75">
      <c r="A25" s="1" t="s">
        <v>140</v>
      </c>
      <c r="B25" s="1">
        <v>-35</v>
      </c>
      <c r="C25" s="1">
        <v>-35</v>
      </c>
      <c r="D25" s="15">
        <f t="shared" si="0"/>
        <v>37284</v>
      </c>
      <c r="E25" s="15">
        <f t="shared" si="1"/>
        <v>37284</v>
      </c>
    </row>
    <row r="26" spans="1:5" ht="15.75">
      <c r="A26" s="1" t="s">
        <v>129</v>
      </c>
      <c r="B26" s="1">
        <v>-35</v>
      </c>
      <c r="C26" s="1">
        <v>-31</v>
      </c>
      <c r="D26" s="15">
        <f t="shared" si="0"/>
        <v>37284</v>
      </c>
      <c r="E26" s="15">
        <f t="shared" si="1"/>
        <v>37288</v>
      </c>
    </row>
    <row r="27" spans="1:5" ht="15.75">
      <c r="A27" s="1" t="s">
        <v>123</v>
      </c>
      <c r="B27" s="1">
        <v>-34</v>
      </c>
      <c r="C27" s="1">
        <v>-10</v>
      </c>
      <c r="D27" s="15">
        <f t="shared" si="0"/>
        <v>37285</v>
      </c>
      <c r="E27" s="15">
        <f t="shared" si="1"/>
        <v>37309</v>
      </c>
    </row>
    <row r="28" spans="1:5" ht="15.75">
      <c r="A28" s="1" t="s">
        <v>185</v>
      </c>
      <c r="B28" s="1">
        <v>-28</v>
      </c>
      <c r="C28" s="1">
        <v>-24</v>
      </c>
      <c r="D28" s="15">
        <f t="shared" si="0"/>
        <v>37291</v>
      </c>
      <c r="E28" s="15">
        <f t="shared" si="1"/>
        <v>37295</v>
      </c>
    </row>
    <row r="29" spans="1:5" ht="15.75">
      <c r="A29" s="1" t="s">
        <v>179</v>
      </c>
      <c r="B29" s="1">
        <v>-21</v>
      </c>
      <c r="C29" s="1">
        <v>-20</v>
      </c>
      <c r="D29" s="15">
        <f t="shared" si="0"/>
        <v>37298</v>
      </c>
      <c r="E29" s="15">
        <f t="shared" si="1"/>
        <v>37299</v>
      </c>
    </row>
    <row r="30" spans="1:5" ht="15.75">
      <c r="A30" s="1" t="s">
        <v>132</v>
      </c>
      <c r="B30" s="1">
        <v>-21</v>
      </c>
      <c r="C30" s="1">
        <v>-17</v>
      </c>
      <c r="D30" s="15">
        <f t="shared" si="0"/>
        <v>37298</v>
      </c>
      <c r="E30" s="15">
        <f t="shared" si="1"/>
        <v>37302</v>
      </c>
    </row>
    <row r="31" spans="1:5" ht="15.75">
      <c r="A31" s="1" t="s">
        <v>184</v>
      </c>
      <c r="B31" s="1">
        <v>-14</v>
      </c>
      <c r="C31" s="1">
        <v>-12</v>
      </c>
      <c r="D31" s="15">
        <f t="shared" si="0"/>
        <v>37305</v>
      </c>
      <c r="E31" s="15">
        <f t="shared" si="1"/>
        <v>37307</v>
      </c>
    </row>
    <row r="32" spans="1:5" ht="15.75">
      <c r="A32" s="1" t="s">
        <v>125</v>
      </c>
      <c r="B32" s="1">
        <v>-7</v>
      </c>
      <c r="C32" s="1">
        <v>-3</v>
      </c>
      <c r="D32" s="15">
        <f t="shared" si="0"/>
        <v>37312</v>
      </c>
      <c r="E32" s="15">
        <f t="shared" si="1"/>
        <v>37316</v>
      </c>
    </row>
    <row r="33" spans="1:5" ht="15.75">
      <c r="A33" s="2" t="s">
        <v>163</v>
      </c>
      <c r="B33" s="4">
        <v>0</v>
      </c>
      <c r="C33" s="4">
        <v>4</v>
      </c>
      <c r="D33" s="9">
        <v>37319</v>
      </c>
      <c r="E33" s="9">
        <v>37323</v>
      </c>
    </row>
    <row r="34" spans="1:5" ht="15.75">
      <c r="A34" s="1" t="s">
        <v>164</v>
      </c>
      <c r="B34" s="5">
        <v>8</v>
      </c>
      <c r="C34" s="1">
        <v>9</v>
      </c>
      <c r="D34" s="15">
        <f aca="true" t="shared" si="2" ref="D34:D49">$D$33+B34</f>
        <v>37327</v>
      </c>
      <c r="E34" s="15">
        <f aca="true" t="shared" si="3" ref="E34:E49">$D$33+C34</f>
        <v>37328</v>
      </c>
    </row>
    <row r="35" spans="1:5" ht="15.75">
      <c r="A35" s="1" t="s">
        <v>186</v>
      </c>
      <c r="B35" s="1">
        <v>9</v>
      </c>
      <c r="C35" s="1">
        <v>10</v>
      </c>
      <c r="D35" s="15">
        <f t="shared" si="2"/>
        <v>37328</v>
      </c>
      <c r="E35" s="15">
        <f t="shared" si="3"/>
        <v>37329</v>
      </c>
    </row>
    <row r="36" spans="1:5" ht="15.75">
      <c r="A36" s="2" t="s">
        <v>175</v>
      </c>
      <c r="B36" s="2">
        <v>10</v>
      </c>
      <c r="C36" s="2">
        <v>11</v>
      </c>
      <c r="D36" s="17">
        <f t="shared" si="2"/>
        <v>37329</v>
      </c>
      <c r="E36" s="17">
        <f t="shared" si="3"/>
        <v>37330</v>
      </c>
    </row>
    <row r="37" spans="1:5" ht="15.75">
      <c r="A37" s="1" t="s">
        <v>143</v>
      </c>
      <c r="B37" s="1">
        <v>14</v>
      </c>
      <c r="C37" s="1">
        <v>18</v>
      </c>
      <c r="D37" s="15">
        <f t="shared" si="2"/>
        <v>37333</v>
      </c>
      <c r="E37" s="15">
        <f t="shared" si="3"/>
        <v>37337</v>
      </c>
    </row>
    <row r="38" spans="1:5" ht="15.75">
      <c r="A38" s="1" t="s">
        <v>136</v>
      </c>
      <c r="B38" s="1">
        <v>21</v>
      </c>
      <c r="C38" s="1">
        <v>22</v>
      </c>
      <c r="D38" s="15">
        <f t="shared" si="2"/>
        <v>37340</v>
      </c>
      <c r="E38" s="15">
        <f t="shared" si="3"/>
        <v>37341</v>
      </c>
    </row>
    <row r="39" spans="1:5" ht="15.75">
      <c r="A39" s="1" t="s">
        <v>170</v>
      </c>
      <c r="B39" s="1">
        <v>23</v>
      </c>
      <c r="C39" s="1">
        <v>25</v>
      </c>
      <c r="D39" s="15">
        <f t="shared" si="2"/>
        <v>37342</v>
      </c>
      <c r="E39" s="15">
        <f t="shared" si="3"/>
        <v>37344</v>
      </c>
    </row>
    <row r="40" spans="1:5" ht="15.75">
      <c r="A40" s="1" t="s">
        <v>173</v>
      </c>
      <c r="B40" s="1">
        <v>28</v>
      </c>
      <c r="C40" s="1">
        <v>32</v>
      </c>
      <c r="D40" s="15">
        <f t="shared" si="2"/>
        <v>37347</v>
      </c>
      <c r="E40" s="15">
        <f t="shared" si="3"/>
        <v>37351</v>
      </c>
    </row>
    <row r="41" spans="1:5" ht="15.75">
      <c r="A41" s="1" t="s">
        <v>171</v>
      </c>
      <c r="B41" s="1">
        <v>35</v>
      </c>
      <c r="C41" s="1">
        <v>46</v>
      </c>
      <c r="D41" s="15">
        <f t="shared" si="2"/>
        <v>37354</v>
      </c>
      <c r="E41" s="15">
        <f t="shared" si="3"/>
        <v>37365</v>
      </c>
    </row>
    <row r="42" spans="1:5" ht="15.75">
      <c r="A42" s="2" t="s">
        <v>174</v>
      </c>
      <c r="B42" s="2">
        <v>64</v>
      </c>
      <c r="C42" s="2">
        <v>65</v>
      </c>
      <c r="D42" s="17">
        <f t="shared" si="2"/>
        <v>37383</v>
      </c>
      <c r="E42" s="17">
        <f t="shared" si="3"/>
        <v>37384</v>
      </c>
    </row>
    <row r="43" spans="1:5" ht="15.75">
      <c r="A43" s="1" t="s">
        <v>183</v>
      </c>
      <c r="B43" s="1">
        <v>70</v>
      </c>
      <c r="C43" s="1">
        <v>71</v>
      </c>
      <c r="D43" s="15">
        <f t="shared" si="2"/>
        <v>37389</v>
      </c>
      <c r="E43" s="15">
        <f t="shared" si="3"/>
        <v>37390</v>
      </c>
    </row>
    <row r="44" spans="1:5" ht="15.75">
      <c r="A44" s="1" t="s">
        <v>178</v>
      </c>
      <c r="B44" s="1">
        <v>98</v>
      </c>
      <c r="C44" s="1">
        <v>100</v>
      </c>
      <c r="D44" s="15">
        <f t="shared" si="2"/>
        <v>37417</v>
      </c>
      <c r="E44" s="15">
        <f t="shared" si="3"/>
        <v>37419</v>
      </c>
    </row>
    <row r="45" spans="1:5" ht="15.75">
      <c r="A45" s="1" t="s">
        <v>176</v>
      </c>
      <c r="B45" s="1">
        <v>99</v>
      </c>
      <c r="C45" s="1">
        <v>100</v>
      </c>
      <c r="D45" s="15">
        <f t="shared" si="2"/>
        <v>37418</v>
      </c>
      <c r="E45" s="15">
        <f t="shared" si="3"/>
        <v>37419</v>
      </c>
    </row>
    <row r="46" spans="1:5" ht="15.75">
      <c r="A46" s="2" t="s">
        <v>177</v>
      </c>
      <c r="B46" s="2">
        <v>101</v>
      </c>
      <c r="C46" s="2">
        <v>102</v>
      </c>
      <c r="D46" s="17">
        <f t="shared" si="2"/>
        <v>37420</v>
      </c>
      <c r="E46" s="17">
        <f t="shared" si="3"/>
        <v>37421</v>
      </c>
    </row>
    <row r="47" spans="1:5" ht="15.75">
      <c r="A47" s="1" t="s">
        <v>143</v>
      </c>
      <c r="B47" s="1">
        <v>103</v>
      </c>
      <c r="C47" s="1">
        <v>112</v>
      </c>
      <c r="D47" s="15">
        <f t="shared" si="2"/>
        <v>37422</v>
      </c>
      <c r="E47" s="15">
        <f t="shared" si="3"/>
        <v>37431</v>
      </c>
    </row>
    <row r="48" spans="1:5" ht="15.75">
      <c r="A48" s="1" t="s">
        <v>136</v>
      </c>
      <c r="B48" s="1">
        <v>115</v>
      </c>
      <c r="C48" s="1">
        <v>116</v>
      </c>
      <c r="D48" s="15">
        <f t="shared" si="2"/>
        <v>37434</v>
      </c>
      <c r="E48" s="15">
        <f t="shared" si="3"/>
        <v>37435</v>
      </c>
    </row>
    <row r="49" spans="1:5" ht="15.75">
      <c r="A49" s="2" t="s">
        <v>162</v>
      </c>
      <c r="B49" s="2">
        <v>117</v>
      </c>
      <c r="C49" s="2">
        <v>117</v>
      </c>
      <c r="D49" s="17">
        <f t="shared" si="2"/>
        <v>37436</v>
      </c>
      <c r="E49" s="17">
        <f t="shared" si="3"/>
        <v>37436</v>
      </c>
    </row>
    <row r="50" spans="1:5" ht="15.75">
      <c r="A50" s="1" t="s">
        <v>192</v>
      </c>
      <c r="B50" s="1">
        <v>119</v>
      </c>
      <c r="C50" s="1">
        <v>130</v>
      </c>
      <c r="D50" s="15">
        <f>$D$33+B50</f>
        <v>37438</v>
      </c>
      <c r="E50" s="15">
        <f>$D$33+C50</f>
        <v>37449</v>
      </c>
    </row>
    <row r="51" ht="15.75">
      <c r="A51" s="1" t="s">
        <v>180</v>
      </c>
    </row>
  </sheetData>
  <mergeCells count="3">
    <mergeCell ref="A1:E1"/>
    <mergeCell ref="B2:C2"/>
    <mergeCell ref="D2:E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Measurement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2006-02-24T20:00:10Z</cp:lastPrinted>
  <dcterms:created xsi:type="dcterms:W3CDTF">2004-06-24T13:22:57Z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